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hidePivotFieldList="1" defaultThemeVersion="166925"/>
  <mc:AlternateContent xmlns:mc="http://schemas.openxmlformats.org/markup-compatibility/2006">
    <mc:Choice Requires="x15">
      <x15ac:absPath xmlns:x15ac="http://schemas.microsoft.com/office/spreadsheetml/2010/11/ac" url="C:\Users\gdouglas\Desktop\OSL\"/>
    </mc:Choice>
  </mc:AlternateContent>
  <xr:revisionPtr revIDLastSave="0" documentId="8_{2C024316-EB46-4652-83B7-0B15835F41F2}" xr6:coauthVersionLast="47" xr6:coauthVersionMax="47" xr10:uidLastSave="{00000000-0000-0000-0000-000000000000}"/>
  <bookViews>
    <workbookView xWindow="-120" yWindow="-120" windowWidth="25440" windowHeight="15270" tabRatio="891" xr2:uid="{C149CBD3-6F44-4207-AC0A-495A723633C7}"/>
  </bookViews>
  <sheets>
    <sheet name="Read me" sheetId="1" r:id="rId1"/>
    <sheet name="Tab 1 - Assumptions" sheetId="12" r:id="rId2"/>
    <sheet name="Tab 2 - Rate Summary" sheetId="2" r:id="rId3"/>
    <sheet name="Tab 3 - Unlevied Land" sheetId="17" r:id="rId4"/>
    <sheet name="Tab 4 - Infrastructure" sheetId="16" r:id="rId5"/>
    <sheet name="Tab 4a - Not Included" sheetId="19" r:id="rId6"/>
    <sheet name="Tab 5 - Forecast Data" sheetId="18" r:id="rId7"/>
    <sheet name="Tab 6 - Benefit Allocation" sheetId="8" r:id="rId8"/>
    <sheet name="Tab 7 - Financial Model" sheetId="22" r:id="rId9"/>
    <sheet name="Tab 8 - Bylaw Continuity" sheetId="21" r:id="rId10"/>
    <sheet name="Tab 3 - Financial Model (2)" sheetId="13" state="hidden" r:id="rId11"/>
  </sheets>
  <definedNames>
    <definedName name="_xlnm._FilterDatabase" localSheetId="4" hidden="1">'Tab 4 - Infrastructure'!$A$6:$J$115</definedName>
    <definedName name="_xlnm._FilterDatabase" localSheetId="6" hidden="1">'Tab 5 - Forecast Data'!$A$8:$U$1409</definedName>
    <definedName name="_xlnm.Print_Area" localSheetId="2">'Tab 2 - Rate Summary'!$A$1:$L$35</definedName>
    <definedName name="solver_adj" localSheetId="10" hidden="1">'Tab 3 - Financial Model (2)'!$C$25</definedName>
    <definedName name="solver_adj" localSheetId="8" hidden="1">'Tab 7 - Financial Model'!$C$3</definedName>
    <definedName name="solver_cvg" localSheetId="10" hidden="1">0.0001</definedName>
    <definedName name="solver_cvg" localSheetId="8" hidden="1">0.0001</definedName>
    <definedName name="solver_drv" localSheetId="10" hidden="1">2</definedName>
    <definedName name="solver_drv" localSheetId="8" hidden="1">2</definedName>
    <definedName name="solver_eng" localSheetId="10" hidden="1">1</definedName>
    <definedName name="solver_eng" localSheetId="8" hidden="1">1</definedName>
    <definedName name="solver_est" localSheetId="10" hidden="1">1</definedName>
    <definedName name="solver_est" localSheetId="8" hidden="1">1</definedName>
    <definedName name="solver_itr" localSheetId="10" hidden="1">2147483647</definedName>
    <definedName name="solver_itr" localSheetId="8" hidden="1">2147483647</definedName>
    <definedName name="solver_mip" localSheetId="10" hidden="1">2147483647</definedName>
    <definedName name="solver_mip" localSheetId="8" hidden="1">2147483647</definedName>
    <definedName name="solver_mni" localSheetId="10" hidden="1">30</definedName>
    <definedName name="solver_mni" localSheetId="8" hidden="1">30</definedName>
    <definedName name="solver_mrt" localSheetId="10" hidden="1">0.075</definedName>
    <definedName name="solver_mrt" localSheetId="8" hidden="1">0.075</definedName>
    <definedName name="solver_msl" localSheetId="10" hidden="1">2</definedName>
    <definedName name="solver_msl" localSheetId="8" hidden="1">2</definedName>
    <definedName name="solver_neg" localSheetId="10" hidden="1">1</definedName>
    <definedName name="solver_neg" localSheetId="8" hidden="1">1</definedName>
    <definedName name="solver_nod" localSheetId="10" hidden="1">2147483647</definedName>
    <definedName name="solver_nod" localSheetId="8" hidden="1">2147483647</definedName>
    <definedName name="solver_num" localSheetId="10" hidden="1">0</definedName>
    <definedName name="solver_num" localSheetId="8" hidden="1">0</definedName>
    <definedName name="solver_nwt" localSheetId="10" hidden="1">1</definedName>
    <definedName name="solver_nwt" localSheetId="8" hidden="1">1</definedName>
    <definedName name="solver_opt" localSheetId="10" hidden="1">'Tab 3 - Financial Model (2)'!#REF!</definedName>
    <definedName name="solver_opt" localSheetId="8" hidden="1">'Tab 7 - Financial Model'!#REF!</definedName>
    <definedName name="solver_pre" localSheetId="10" hidden="1">0.000001</definedName>
    <definedName name="solver_pre" localSheetId="8" hidden="1">0.000001</definedName>
    <definedName name="solver_rbv" localSheetId="10" hidden="1">2</definedName>
    <definedName name="solver_rbv" localSheetId="8" hidden="1">2</definedName>
    <definedName name="solver_rlx" localSheetId="10" hidden="1">2</definedName>
    <definedName name="solver_rlx" localSheetId="8" hidden="1">2</definedName>
    <definedName name="solver_rsd" localSheetId="10" hidden="1">0</definedName>
    <definedName name="solver_rsd" localSheetId="8" hidden="1">0</definedName>
    <definedName name="solver_scl" localSheetId="10" hidden="1">2</definedName>
    <definedName name="solver_scl" localSheetId="8" hidden="1">2</definedName>
    <definedName name="solver_sho" localSheetId="10" hidden="1">2</definedName>
    <definedName name="solver_sho" localSheetId="8" hidden="1">2</definedName>
    <definedName name="solver_ssz" localSheetId="10" hidden="1">100</definedName>
    <definedName name="solver_ssz" localSheetId="8" hidden="1">100</definedName>
    <definedName name="solver_tim" localSheetId="10" hidden="1">2147483647</definedName>
    <definedName name="solver_tim" localSheetId="8" hidden="1">2147483647</definedName>
    <definedName name="solver_tol" localSheetId="10" hidden="1">0.01</definedName>
    <definedName name="solver_tol" localSheetId="8" hidden="1">0.01</definedName>
    <definedName name="solver_typ" localSheetId="10" hidden="1">3</definedName>
    <definedName name="solver_typ" localSheetId="8" hidden="1">3</definedName>
    <definedName name="solver_val" localSheetId="10" hidden="1">0</definedName>
    <definedName name="solver_val" localSheetId="8" hidden="1">0</definedName>
    <definedName name="solver_ver" localSheetId="10" hidden="1">3</definedName>
    <definedName name="solver_ver" localSheetId="8" hidden="1">3</definedName>
  </definedNames>
  <calcPr calcId="191028"/>
  <pivotCaches>
    <pivotCache cacheId="0" r:id="rId1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0" i="22" l="1"/>
  <c r="J33" i="21"/>
  <c r="K33" i="21"/>
  <c r="L33" i="21"/>
  <c r="M33" i="21"/>
  <c r="N33" i="21"/>
  <c r="O33" i="21"/>
  <c r="P33" i="21"/>
  <c r="Q33" i="21"/>
  <c r="R33" i="21"/>
  <c r="S33" i="21"/>
  <c r="T33" i="21"/>
  <c r="U33" i="21"/>
  <c r="I33" i="21"/>
  <c r="H33" i="21"/>
  <c r="F115" i="16"/>
  <c r="F102" i="19" l="1"/>
  <c r="H21" i="21"/>
  <c r="I21" i="21"/>
  <c r="U42" i="21" l="1"/>
  <c r="U43" i="21"/>
  <c r="T42" i="21"/>
  <c r="T43" i="21"/>
  <c r="C50" i="22" l="1"/>
  <c r="E49" i="22"/>
  <c r="D49" i="22"/>
  <c r="C49" i="22"/>
  <c r="E48" i="22"/>
  <c r="D48" i="22"/>
  <c r="C48" i="22"/>
  <c r="E47" i="22"/>
  <c r="D47" i="22"/>
  <c r="C47" i="22"/>
  <c r="E46" i="22"/>
  <c r="D46" i="22"/>
  <c r="C46" i="22"/>
  <c r="E43" i="22"/>
  <c r="D43" i="22"/>
  <c r="C43" i="22"/>
  <c r="C45" i="22"/>
  <c r="E44" i="22"/>
  <c r="D44" i="22"/>
  <c r="C44" i="22"/>
  <c r="E42" i="22"/>
  <c r="D42" i="22"/>
  <c r="C42" i="22"/>
  <c r="E41" i="22"/>
  <c r="D41" i="22"/>
  <c r="C41" i="22"/>
  <c r="E40" i="22"/>
  <c r="D40" i="22"/>
  <c r="C40" i="22"/>
  <c r="E39" i="22"/>
  <c r="D39" i="22"/>
  <c r="C39" i="22"/>
  <c r="E38" i="22"/>
  <c r="D38" i="22"/>
  <c r="C38" i="22"/>
  <c r="E37" i="22"/>
  <c r="D37" i="22"/>
  <c r="C37" i="22"/>
  <c r="E36" i="22"/>
  <c r="D36" i="22"/>
  <c r="C36" i="22"/>
  <c r="E35" i="22"/>
  <c r="D35" i="22"/>
  <c r="C35" i="22"/>
  <c r="E34" i="22"/>
  <c r="D34" i="22"/>
  <c r="C34" i="22"/>
  <c r="C33" i="22"/>
  <c r="C32" i="22"/>
  <c r="E31" i="22"/>
  <c r="D31" i="22"/>
  <c r="C31" i="22"/>
  <c r="E30" i="22"/>
  <c r="C30" i="22"/>
  <c r="E29" i="22"/>
  <c r="C29" i="22"/>
  <c r="E28" i="22"/>
  <c r="C28" i="22"/>
  <c r="E27" i="22"/>
  <c r="C27" i="22"/>
  <c r="E26" i="22"/>
  <c r="C26" i="22"/>
  <c r="E25" i="22"/>
  <c r="C25" i="22"/>
  <c r="E24" i="22"/>
  <c r="C24" i="22"/>
  <c r="E23" i="22"/>
  <c r="C23" i="22"/>
  <c r="E22" i="22"/>
  <c r="C22" i="22"/>
  <c r="E21" i="22"/>
  <c r="C21" i="22"/>
  <c r="E20" i="22"/>
  <c r="C20" i="22"/>
  <c r="G6" i="18"/>
  <c r="D21" i="22"/>
  <c r="I26" i="2"/>
  <c r="U24" i="21" l="1"/>
  <c r="T24" i="21"/>
  <c r="S42" i="21"/>
  <c r="S43" i="21"/>
  <c r="E35" i="21" l="1"/>
  <c r="F35" i="21"/>
  <c r="G35" i="21"/>
  <c r="A12" i="21" l="1"/>
  <c r="R43" i="21" l="1"/>
  <c r="Q43" i="21"/>
  <c r="P43" i="21"/>
  <c r="O43" i="21"/>
  <c r="N43" i="21"/>
  <c r="M43" i="21"/>
  <c r="L43" i="21"/>
  <c r="I43" i="21"/>
  <c r="H43" i="21"/>
  <c r="R42" i="21"/>
  <c r="Q42" i="21"/>
  <c r="P42" i="21"/>
  <c r="O42" i="21"/>
  <c r="N42" i="21"/>
  <c r="M42" i="21"/>
  <c r="L42" i="21"/>
  <c r="K42" i="21"/>
  <c r="H42" i="21"/>
  <c r="H39" i="21"/>
  <c r="H35" i="21"/>
  <c r="K45" i="21" s="1"/>
  <c r="I44" i="21"/>
  <c r="H44" i="21"/>
  <c r="H45" i="21"/>
  <c r="J43" i="21"/>
  <c r="H47" i="21" l="1"/>
  <c r="H50" i="21" s="1"/>
  <c r="I39" i="21" s="1"/>
  <c r="I45" i="21"/>
  <c r="J45" i="21"/>
  <c r="J44" i="21"/>
  <c r="I42" i="21"/>
  <c r="I47" i="21" l="1"/>
  <c r="I50" i="21" s="1"/>
  <c r="J39" i="21" s="1"/>
  <c r="J47" i="21" l="1"/>
  <c r="J50" i="21" s="1"/>
  <c r="K39" i="21" s="1"/>
  <c r="K47" i="21" l="1"/>
  <c r="K50" i="21" s="1"/>
  <c r="L39" i="21" s="1"/>
  <c r="D30" i="22" l="1"/>
  <c r="K30" i="22"/>
  <c r="L30" i="22"/>
  <c r="M30" i="22"/>
  <c r="N30" i="22"/>
  <c r="O30" i="22"/>
  <c r="P30" i="22"/>
  <c r="Q30" i="22"/>
  <c r="R30" i="22"/>
  <c r="S30" i="22"/>
  <c r="T30" i="22"/>
  <c r="U30" i="22"/>
  <c r="V30" i="22"/>
  <c r="Y30" i="22"/>
  <c r="Z30" i="22"/>
  <c r="AA30" i="22"/>
  <c r="AB30" i="22"/>
  <c r="AC30" i="22"/>
  <c r="AD30" i="22"/>
  <c r="AE30" i="22"/>
  <c r="AF30" i="22"/>
  <c r="AG30" i="22"/>
  <c r="AH30" i="22"/>
  <c r="AI30" i="22"/>
  <c r="AJ30" i="22"/>
  <c r="AK30" i="22"/>
  <c r="AL30" i="22"/>
  <c r="AM30" i="22"/>
  <c r="AN30" i="22"/>
  <c r="AO30" i="22"/>
  <c r="AP30" i="22"/>
  <c r="AQ30" i="22"/>
  <c r="AR30" i="22"/>
  <c r="AS30" i="22"/>
  <c r="AT30" i="22"/>
  <c r="AU30" i="22"/>
  <c r="AV30" i="22"/>
  <c r="AW30" i="22"/>
  <c r="AX30" i="22"/>
  <c r="AY30" i="22"/>
  <c r="AZ30" i="22"/>
  <c r="BA30" i="22"/>
  <c r="BB30" i="22"/>
  <c r="BC30" i="22"/>
  <c r="BD30" i="22"/>
  <c r="BE30" i="22"/>
  <c r="BF30" i="22"/>
  <c r="BG30" i="22"/>
  <c r="BH30" i="22"/>
  <c r="BI30" i="22"/>
  <c r="BJ30" i="22"/>
  <c r="BK30" i="22"/>
  <c r="BL30" i="22"/>
  <c r="BM30" i="22"/>
  <c r="BN30" i="22"/>
  <c r="F65" i="22"/>
  <c r="BM65" i="22" s="1"/>
  <c r="D23" i="22"/>
  <c r="K23" i="22"/>
  <c r="L23" i="22"/>
  <c r="M23" i="22"/>
  <c r="N23" i="22"/>
  <c r="O23" i="22"/>
  <c r="R23" i="22"/>
  <c r="S23" i="22"/>
  <c r="T23" i="22"/>
  <c r="U23" i="22"/>
  <c r="V23" i="22"/>
  <c r="W23" i="22"/>
  <c r="X23" i="22"/>
  <c r="Y23" i="22"/>
  <c r="Z23" i="22"/>
  <c r="AA23" i="22"/>
  <c r="AB23" i="22"/>
  <c r="AC23" i="22"/>
  <c r="AD23" i="22"/>
  <c r="AE23" i="22"/>
  <c r="AF23" i="22"/>
  <c r="AG23" i="22"/>
  <c r="AH23" i="22"/>
  <c r="AI23" i="22"/>
  <c r="AJ23" i="22"/>
  <c r="AK23" i="22"/>
  <c r="AL23" i="22"/>
  <c r="AM23" i="22"/>
  <c r="AN23" i="22"/>
  <c r="AO23" i="22"/>
  <c r="AP23" i="22"/>
  <c r="AQ23" i="22"/>
  <c r="AR23" i="22"/>
  <c r="AS23" i="22"/>
  <c r="AT23" i="22"/>
  <c r="AU23" i="22"/>
  <c r="AV23" i="22"/>
  <c r="AW23" i="22"/>
  <c r="AX23" i="22"/>
  <c r="AY23" i="22"/>
  <c r="AZ23" i="22"/>
  <c r="BA23" i="22"/>
  <c r="BB23" i="22"/>
  <c r="BC23" i="22"/>
  <c r="BD23" i="22"/>
  <c r="BE23" i="22"/>
  <c r="BF23" i="22"/>
  <c r="BG23" i="22"/>
  <c r="BH23" i="22"/>
  <c r="BI23" i="22"/>
  <c r="BJ23" i="22"/>
  <c r="BK23" i="22"/>
  <c r="BL23" i="22"/>
  <c r="BM23" i="22"/>
  <c r="BN23" i="22"/>
  <c r="K37" i="22"/>
  <c r="L37" i="22"/>
  <c r="M37" i="22"/>
  <c r="N37" i="22"/>
  <c r="O37" i="22"/>
  <c r="R37" i="22"/>
  <c r="S37" i="22"/>
  <c r="T37" i="22"/>
  <c r="U37" i="22"/>
  <c r="V37" i="22"/>
  <c r="W37" i="22"/>
  <c r="X37" i="22"/>
  <c r="Y37" i="22"/>
  <c r="Z37" i="22"/>
  <c r="AA37" i="22"/>
  <c r="AB37" i="22"/>
  <c r="AC37" i="22"/>
  <c r="AD37" i="22"/>
  <c r="AE37" i="22"/>
  <c r="AF37" i="22"/>
  <c r="AG37" i="22"/>
  <c r="AH37" i="22"/>
  <c r="AI37" i="22"/>
  <c r="AJ37" i="22"/>
  <c r="AK37" i="22"/>
  <c r="AL37" i="22"/>
  <c r="AM37" i="22"/>
  <c r="AN37" i="22"/>
  <c r="AO37" i="22"/>
  <c r="AP37" i="22"/>
  <c r="AQ37" i="22"/>
  <c r="AR37" i="22"/>
  <c r="AS37" i="22"/>
  <c r="AT37" i="22"/>
  <c r="AU37" i="22"/>
  <c r="AV37" i="22"/>
  <c r="AW37" i="22"/>
  <c r="AX37" i="22"/>
  <c r="AY37" i="22"/>
  <c r="AZ37" i="22"/>
  <c r="BA37" i="22"/>
  <c r="BB37" i="22"/>
  <c r="BC37" i="22"/>
  <c r="BD37" i="22"/>
  <c r="BE37" i="22"/>
  <c r="BF37" i="22"/>
  <c r="BG37" i="22"/>
  <c r="BH37" i="22"/>
  <c r="BI37" i="22"/>
  <c r="BJ37" i="22"/>
  <c r="BK37" i="22"/>
  <c r="BL37" i="22"/>
  <c r="BM37" i="22"/>
  <c r="BN37" i="22"/>
  <c r="K41" i="22"/>
  <c r="L41" i="22"/>
  <c r="M41" i="22"/>
  <c r="N41" i="22"/>
  <c r="O41" i="22"/>
  <c r="P41" i="22"/>
  <c r="Q41" i="22"/>
  <c r="T41" i="22"/>
  <c r="U41" i="22"/>
  <c r="V41" i="22"/>
  <c r="W41" i="22"/>
  <c r="X41" i="22"/>
  <c r="Y41" i="22"/>
  <c r="Z41" i="22"/>
  <c r="AA41" i="22"/>
  <c r="AB41" i="22"/>
  <c r="AC41" i="22"/>
  <c r="AD41" i="22"/>
  <c r="AE41" i="22"/>
  <c r="AF41" i="22"/>
  <c r="AG41" i="22"/>
  <c r="AH41" i="22"/>
  <c r="AI41" i="22"/>
  <c r="AJ41" i="22"/>
  <c r="AK41" i="22"/>
  <c r="AL41" i="22"/>
  <c r="AM41" i="22"/>
  <c r="AN41" i="22"/>
  <c r="AO41" i="22"/>
  <c r="AP41" i="22"/>
  <c r="AQ41" i="22"/>
  <c r="AR41" i="22"/>
  <c r="AS41" i="22"/>
  <c r="AT41" i="22"/>
  <c r="AU41" i="22"/>
  <c r="AV41" i="22"/>
  <c r="AW41" i="22"/>
  <c r="AX41" i="22"/>
  <c r="AY41" i="22"/>
  <c r="AZ41" i="22"/>
  <c r="BA41" i="22"/>
  <c r="BB41" i="22"/>
  <c r="BC41" i="22"/>
  <c r="BD41" i="22"/>
  <c r="BE41" i="22"/>
  <c r="BF41" i="22"/>
  <c r="BG41" i="22"/>
  <c r="BH41" i="22"/>
  <c r="BI41" i="22"/>
  <c r="BJ41" i="22"/>
  <c r="BK41" i="22"/>
  <c r="BL41" i="22"/>
  <c r="BM41" i="22"/>
  <c r="BN41" i="22"/>
  <c r="K28" i="22"/>
  <c r="L28" i="22"/>
  <c r="M28" i="22"/>
  <c r="N28" i="22"/>
  <c r="O28" i="22"/>
  <c r="P28" i="22"/>
  <c r="Q28" i="22"/>
  <c r="R28" i="22"/>
  <c r="S28" i="22"/>
  <c r="T28" i="22"/>
  <c r="U28" i="22"/>
  <c r="W28" i="22"/>
  <c r="X28" i="22"/>
  <c r="Y28" i="22"/>
  <c r="Z28" i="22"/>
  <c r="AA28" i="22"/>
  <c r="AB28" i="22"/>
  <c r="AC28" i="22"/>
  <c r="AD28" i="22"/>
  <c r="AE28" i="22"/>
  <c r="AF28" i="22"/>
  <c r="AG28" i="22"/>
  <c r="AH28" i="22"/>
  <c r="AI28" i="22"/>
  <c r="AJ28" i="22"/>
  <c r="AK28" i="22"/>
  <c r="AL28" i="22"/>
  <c r="AM28" i="22"/>
  <c r="AN28" i="22"/>
  <c r="AO28" i="22"/>
  <c r="AP28" i="22"/>
  <c r="AQ28" i="22"/>
  <c r="AR28" i="22"/>
  <c r="AS28" i="22"/>
  <c r="AT28" i="22"/>
  <c r="AU28" i="22"/>
  <c r="AV28" i="22"/>
  <c r="AW28" i="22"/>
  <c r="AX28" i="22"/>
  <c r="AY28" i="22"/>
  <c r="AZ28" i="22"/>
  <c r="BA28" i="22"/>
  <c r="BB28" i="22"/>
  <c r="BC28" i="22"/>
  <c r="BD28" i="22"/>
  <c r="BE28" i="22"/>
  <c r="BF28" i="22"/>
  <c r="BG28" i="22"/>
  <c r="BH28" i="22"/>
  <c r="BI28" i="22"/>
  <c r="BJ28" i="22"/>
  <c r="BK28" i="22"/>
  <c r="BL28" i="22"/>
  <c r="BM28" i="22"/>
  <c r="BN28" i="22"/>
  <c r="D29" i="22"/>
  <c r="U17" i="21" s="1"/>
  <c r="U28" i="21" s="1"/>
  <c r="D28" i="22"/>
  <c r="T17" i="21" s="1"/>
  <c r="T28" i="21" s="1"/>
  <c r="K26" i="22"/>
  <c r="L26" i="22"/>
  <c r="M26" i="22"/>
  <c r="N26" i="22"/>
  <c r="O26" i="22"/>
  <c r="P26" i="22"/>
  <c r="Q26" i="22"/>
  <c r="R26" i="22"/>
  <c r="S26" i="22"/>
  <c r="U26" i="22"/>
  <c r="V26" i="22"/>
  <c r="W26" i="22"/>
  <c r="X26" i="22"/>
  <c r="Y26" i="22"/>
  <c r="Z26" i="22"/>
  <c r="AA26" i="22"/>
  <c r="AB26" i="22"/>
  <c r="AC26" i="22"/>
  <c r="AD26" i="22"/>
  <c r="AE26" i="22"/>
  <c r="AF26" i="22"/>
  <c r="AG26" i="22"/>
  <c r="AH26" i="22"/>
  <c r="AI26" i="22"/>
  <c r="AJ26" i="22"/>
  <c r="AK26" i="22"/>
  <c r="AL26" i="22"/>
  <c r="AM26" i="22"/>
  <c r="AN26" i="22"/>
  <c r="AO26" i="22"/>
  <c r="AP26" i="22"/>
  <c r="AQ26" i="22"/>
  <c r="AR26" i="22"/>
  <c r="AS26" i="22"/>
  <c r="AT26" i="22"/>
  <c r="AU26" i="22"/>
  <c r="AV26" i="22"/>
  <c r="AW26" i="22"/>
  <c r="AX26" i="22"/>
  <c r="AY26" i="22"/>
  <c r="AZ26" i="22"/>
  <c r="BA26" i="22"/>
  <c r="BB26" i="22"/>
  <c r="BC26" i="22"/>
  <c r="BD26" i="22"/>
  <c r="BE26" i="22"/>
  <c r="BF26" i="22"/>
  <c r="BG26" i="22"/>
  <c r="BH26" i="22"/>
  <c r="BI26" i="22"/>
  <c r="BJ26" i="22"/>
  <c r="BK26" i="22"/>
  <c r="BL26" i="22"/>
  <c r="BM26" i="22"/>
  <c r="BN26" i="22"/>
  <c r="D26" i="22"/>
  <c r="K25" i="22"/>
  <c r="L25" i="22"/>
  <c r="M25" i="22"/>
  <c r="N25" i="22"/>
  <c r="O25" i="22"/>
  <c r="P25" i="22"/>
  <c r="Q25" i="22"/>
  <c r="R25" i="22"/>
  <c r="T25" i="22"/>
  <c r="U25" i="22"/>
  <c r="V25" i="22"/>
  <c r="W25" i="22"/>
  <c r="X25" i="22"/>
  <c r="Y25" i="22"/>
  <c r="Z25" i="22"/>
  <c r="AA25" i="22"/>
  <c r="AB25" i="22"/>
  <c r="AC25" i="22"/>
  <c r="AD25" i="22"/>
  <c r="AE25" i="22"/>
  <c r="AF25" i="22"/>
  <c r="AG25" i="22"/>
  <c r="AH25" i="22"/>
  <c r="AI25" i="22"/>
  <c r="AJ25" i="22"/>
  <c r="AK25" i="22"/>
  <c r="AL25" i="22"/>
  <c r="AM25" i="22"/>
  <c r="AN25" i="22"/>
  <c r="AO25" i="22"/>
  <c r="AP25" i="22"/>
  <c r="AQ25" i="22"/>
  <c r="AR25" i="22"/>
  <c r="AS25" i="22"/>
  <c r="AT25" i="22"/>
  <c r="AU25" i="22"/>
  <c r="AV25" i="22"/>
  <c r="AW25" i="22"/>
  <c r="AX25" i="22"/>
  <c r="AY25" i="22"/>
  <c r="AZ25" i="22"/>
  <c r="BA25" i="22"/>
  <c r="BB25" i="22"/>
  <c r="BC25" i="22"/>
  <c r="BD25" i="22"/>
  <c r="BE25" i="22"/>
  <c r="BF25" i="22"/>
  <c r="BG25" i="22"/>
  <c r="BH25" i="22"/>
  <c r="BI25" i="22"/>
  <c r="BJ25" i="22"/>
  <c r="BK25" i="22"/>
  <c r="BL25" i="22"/>
  <c r="BM25" i="22"/>
  <c r="BN25" i="22"/>
  <c r="D25" i="22"/>
  <c r="M85" i="22"/>
  <c r="L85" i="22"/>
  <c r="K85" i="22"/>
  <c r="BN84" i="22"/>
  <c r="BN86" i="22" s="1"/>
  <c r="BM84" i="22"/>
  <c r="BN87" i="22" s="1"/>
  <c r="BL84" i="22"/>
  <c r="BM87" i="22" s="1"/>
  <c r="BK84" i="22"/>
  <c r="BL87" i="22" s="1"/>
  <c r="BJ84" i="22"/>
  <c r="BK87" i="22" s="1"/>
  <c r="BI84" i="22"/>
  <c r="BL89" i="22" s="1"/>
  <c r="BH84" i="22"/>
  <c r="BI87" i="22" s="1"/>
  <c r="BG84" i="22"/>
  <c r="BH87" i="22" s="1"/>
  <c r="BF84" i="22"/>
  <c r="BG87" i="22" s="1"/>
  <c r="BE84" i="22"/>
  <c r="BF87" i="22" s="1"/>
  <c r="BD84" i="22"/>
  <c r="BE87" i="22" s="1"/>
  <c r="BC84" i="22"/>
  <c r="BD87" i="22" s="1"/>
  <c r="BB84" i="22"/>
  <c r="BC87" i="22" s="1"/>
  <c r="BA84" i="22"/>
  <c r="BD89" i="22" s="1"/>
  <c r="AZ84" i="22"/>
  <c r="BA87" i="22" s="1"/>
  <c r="AY84" i="22"/>
  <c r="AY86" i="22" s="1"/>
  <c r="AX84" i="22"/>
  <c r="AY87" i="22" s="1"/>
  <c r="AW84" i="22"/>
  <c r="AX87" i="22" s="1"/>
  <c r="AV84" i="22"/>
  <c r="AW87" i="22" s="1"/>
  <c r="AU84" i="22"/>
  <c r="AV87" i="22" s="1"/>
  <c r="AT84" i="22"/>
  <c r="AU87" i="22" s="1"/>
  <c r="AS84" i="22"/>
  <c r="AV89" i="22" s="1"/>
  <c r="AR84" i="22"/>
  <c r="AS87" i="22" s="1"/>
  <c r="AQ84" i="22"/>
  <c r="AP84" i="22"/>
  <c r="AQ87" i="22" s="1"/>
  <c r="AO84" i="22"/>
  <c r="AP87" i="22" s="1"/>
  <c r="AN84" i="22"/>
  <c r="AO87" i="22" s="1"/>
  <c r="AM84" i="22"/>
  <c r="AN87" i="22" s="1"/>
  <c r="AL84" i="22"/>
  <c r="AM87" i="22" s="1"/>
  <c r="AK84" i="22"/>
  <c r="AN89" i="22" s="1"/>
  <c r="AJ84" i="22"/>
  <c r="AK87" i="22" s="1"/>
  <c r="AI84" i="22"/>
  <c r="AH84" i="22"/>
  <c r="AI87" i="22" s="1"/>
  <c r="AG84" i="22"/>
  <c r="AH87" i="22" s="1"/>
  <c r="AF84" i="22"/>
  <c r="AG87" i="22" s="1"/>
  <c r="AE84" i="22"/>
  <c r="AF87" i="22" s="1"/>
  <c r="AD84" i="22"/>
  <c r="AE87" i="22" s="1"/>
  <c r="AC84" i="22"/>
  <c r="AF89" i="22" s="1"/>
  <c r="AB84" i="22"/>
  <c r="AC87" i="22" s="1"/>
  <c r="AA84" i="22"/>
  <c r="Z84" i="22"/>
  <c r="AA87" i="22" s="1"/>
  <c r="Y84" i="22"/>
  <c r="Z87" i="22" s="1"/>
  <c r="X84" i="22"/>
  <c r="Y87" i="22" s="1"/>
  <c r="W84" i="22"/>
  <c r="V84" i="22"/>
  <c r="U84" i="22"/>
  <c r="T84" i="22"/>
  <c r="S84" i="22"/>
  <c r="Q36" i="21" s="1"/>
  <c r="R84" i="22"/>
  <c r="Q84" i="22"/>
  <c r="P84" i="22"/>
  <c r="O84" i="22"/>
  <c r="N84" i="22"/>
  <c r="M84" i="22"/>
  <c r="L84" i="22"/>
  <c r="K84" i="22"/>
  <c r="E81" i="22"/>
  <c r="E83" i="22" s="1"/>
  <c r="BO79" i="22" s="1"/>
  <c r="BN80" i="22"/>
  <c r="BM80" i="22"/>
  <c r="BL80" i="22"/>
  <c r="BK80" i="22"/>
  <c r="BJ80" i="22"/>
  <c r="BI80" i="22"/>
  <c r="BH80" i="22"/>
  <c r="BG80" i="22"/>
  <c r="BF80" i="22"/>
  <c r="BE80" i="22"/>
  <c r="BD80" i="22"/>
  <c r="BC80" i="22"/>
  <c r="BB80" i="22"/>
  <c r="BA80" i="22"/>
  <c r="AZ80" i="22"/>
  <c r="AY80" i="22"/>
  <c r="AX80" i="22"/>
  <c r="AW80" i="22"/>
  <c r="AV80" i="22"/>
  <c r="AU80" i="22"/>
  <c r="AT80" i="22"/>
  <c r="AS80" i="22"/>
  <c r="AR80" i="22"/>
  <c r="AQ80" i="22"/>
  <c r="AP80" i="22"/>
  <c r="AO80" i="22"/>
  <c r="AN80" i="22"/>
  <c r="AM80" i="22"/>
  <c r="AL80" i="22"/>
  <c r="AK80" i="22"/>
  <c r="AJ80" i="22"/>
  <c r="AI80" i="22"/>
  <c r="AH80" i="22"/>
  <c r="AG80" i="22"/>
  <c r="AF80" i="22"/>
  <c r="AE80" i="22"/>
  <c r="AD80" i="22"/>
  <c r="AC80" i="22"/>
  <c r="AB80" i="22"/>
  <c r="AA80" i="22"/>
  <c r="Z80" i="22"/>
  <c r="Y80" i="22"/>
  <c r="X80" i="22"/>
  <c r="W80" i="22"/>
  <c r="V80" i="22"/>
  <c r="U80" i="22"/>
  <c r="T80" i="22"/>
  <c r="S80" i="22"/>
  <c r="R80" i="22"/>
  <c r="Q80" i="22"/>
  <c r="P80" i="22"/>
  <c r="O80" i="22"/>
  <c r="N80" i="22"/>
  <c r="M80" i="22"/>
  <c r="L80" i="22"/>
  <c r="K80" i="22"/>
  <c r="J76" i="22"/>
  <c r="J75" i="22"/>
  <c r="BF70" i="22"/>
  <c r="BE70" i="22"/>
  <c r="BD70" i="22"/>
  <c r="BC70" i="22"/>
  <c r="BB70" i="22"/>
  <c r="BA70" i="22"/>
  <c r="AZ70" i="22"/>
  <c r="AY70" i="22"/>
  <c r="AX70" i="22"/>
  <c r="AW70" i="22"/>
  <c r="AV70" i="22"/>
  <c r="AU70" i="22"/>
  <c r="AT70" i="22"/>
  <c r="AS70" i="22"/>
  <c r="AR70" i="22"/>
  <c r="AQ70" i="22"/>
  <c r="AP70" i="22"/>
  <c r="AO70" i="22"/>
  <c r="AN70" i="22"/>
  <c r="AM70" i="22"/>
  <c r="AL70" i="22"/>
  <c r="AK70" i="22"/>
  <c r="AJ70" i="22"/>
  <c r="AI70" i="22"/>
  <c r="AH70" i="22"/>
  <c r="AG70" i="22"/>
  <c r="AF70" i="22"/>
  <c r="AE70" i="22"/>
  <c r="AD70" i="22"/>
  <c r="AC70" i="22"/>
  <c r="AB70" i="22"/>
  <c r="AA70" i="22"/>
  <c r="Z70" i="22"/>
  <c r="Y70" i="22"/>
  <c r="X70" i="22"/>
  <c r="W70" i="22"/>
  <c r="V70" i="22"/>
  <c r="U70" i="22"/>
  <c r="T70" i="22"/>
  <c r="S70" i="22"/>
  <c r="R70" i="22"/>
  <c r="Q70" i="22"/>
  <c r="P70" i="22"/>
  <c r="O70" i="22"/>
  <c r="N70" i="22"/>
  <c r="M70" i="22"/>
  <c r="L70" i="22"/>
  <c r="K70" i="22"/>
  <c r="H70" i="22"/>
  <c r="F69" i="22"/>
  <c r="AW69" i="22" s="1"/>
  <c r="F68" i="22"/>
  <c r="BI68" i="22" s="1"/>
  <c r="F67" i="22"/>
  <c r="BG67" i="22" s="1"/>
  <c r="BN66" i="22"/>
  <c r="BM66" i="22"/>
  <c r="BL66" i="22"/>
  <c r="BK66" i="22"/>
  <c r="BJ66" i="22"/>
  <c r="BI66" i="22"/>
  <c r="BH66" i="22"/>
  <c r="BG66" i="22"/>
  <c r="BF66" i="22"/>
  <c r="BE66" i="22"/>
  <c r="BD66" i="22"/>
  <c r="BC66" i="22"/>
  <c r="BB66" i="22"/>
  <c r="BA66" i="22"/>
  <c r="AZ66" i="22"/>
  <c r="AY66" i="22"/>
  <c r="AX66" i="22"/>
  <c r="AW66" i="22"/>
  <c r="AV66" i="22"/>
  <c r="AU66" i="22"/>
  <c r="AT66" i="22"/>
  <c r="AS66" i="22"/>
  <c r="AR66" i="22"/>
  <c r="AQ66" i="22"/>
  <c r="AP66" i="22"/>
  <c r="AO66" i="22"/>
  <c r="AN66" i="22"/>
  <c r="AM66" i="22"/>
  <c r="AL66" i="22"/>
  <c r="AK66" i="22"/>
  <c r="AJ66" i="22"/>
  <c r="AI66" i="22"/>
  <c r="AH66" i="22"/>
  <c r="W66" i="22"/>
  <c r="V66" i="22"/>
  <c r="U66" i="22"/>
  <c r="T66" i="22"/>
  <c r="S66" i="22"/>
  <c r="R66" i="22"/>
  <c r="Q66" i="22"/>
  <c r="P66" i="22"/>
  <c r="O66" i="22"/>
  <c r="N66" i="22"/>
  <c r="M66" i="22"/>
  <c r="L66" i="22"/>
  <c r="K66" i="22"/>
  <c r="H66" i="22"/>
  <c r="F64" i="22"/>
  <c r="BG64" i="22" s="1"/>
  <c r="F63" i="22"/>
  <c r="BI63" i="22" s="1"/>
  <c r="BN62" i="22"/>
  <c r="BM62" i="22"/>
  <c r="BL62" i="22"/>
  <c r="BK62" i="22"/>
  <c r="BJ62" i="22"/>
  <c r="BI62" i="22"/>
  <c r="BH62" i="22"/>
  <c r="BG62" i="22"/>
  <c r="BF62" i="22"/>
  <c r="BE62" i="22"/>
  <c r="BD62" i="22"/>
  <c r="BC62" i="22"/>
  <c r="BB62" i="22"/>
  <c r="BA62" i="22"/>
  <c r="AZ62" i="22"/>
  <c r="AY62" i="22"/>
  <c r="AX62" i="22"/>
  <c r="AW62" i="22"/>
  <c r="AV62" i="22"/>
  <c r="AU62" i="22"/>
  <c r="AT62" i="22"/>
  <c r="AS62" i="22"/>
  <c r="AR62" i="22"/>
  <c r="AQ62" i="22"/>
  <c r="AP62" i="22"/>
  <c r="AO62" i="22"/>
  <c r="AN62" i="22"/>
  <c r="AM62" i="22"/>
  <c r="AL62" i="22"/>
  <c r="AK62" i="22"/>
  <c r="AJ62" i="22"/>
  <c r="AI62" i="22"/>
  <c r="AH62" i="22"/>
  <c r="AG62" i="22"/>
  <c r="AF62" i="22"/>
  <c r="AE62" i="22"/>
  <c r="W62" i="22"/>
  <c r="V62" i="22"/>
  <c r="U62" i="22"/>
  <c r="T62" i="22"/>
  <c r="S62" i="22"/>
  <c r="R62" i="22"/>
  <c r="Q62" i="22"/>
  <c r="P62" i="22"/>
  <c r="O62" i="22"/>
  <c r="N62" i="22"/>
  <c r="M62" i="22"/>
  <c r="L62" i="22"/>
  <c r="K62" i="22"/>
  <c r="H62" i="22"/>
  <c r="BN55" i="22"/>
  <c r="BM55" i="22"/>
  <c r="BL55" i="22"/>
  <c r="BK55" i="22"/>
  <c r="BJ55" i="22"/>
  <c r="BI55" i="22"/>
  <c r="BH55" i="22"/>
  <c r="BG55" i="22"/>
  <c r="BF55" i="22"/>
  <c r="BE55" i="22"/>
  <c r="BD55" i="22"/>
  <c r="BC55" i="22"/>
  <c r="BB55" i="22"/>
  <c r="BA55" i="22"/>
  <c r="AZ55" i="22"/>
  <c r="AY55" i="22"/>
  <c r="AX55" i="22"/>
  <c r="AW55" i="22"/>
  <c r="AV55" i="22"/>
  <c r="AU55" i="22"/>
  <c r="AT55" i="22"/>
  <c r="AS55" i="22"/>
  <c r="AR55" i="22"/>
  <c r="AQ55" i="22"/>
  <c r="AP55" i="22"/>
  <c r="AO55" i="22"/>
  <c r="AN55" i="22"/>
  <c r="AM55" i="22"/>
  <c r="AL55" i="22"/>
  <c r="AK55" i="22"/>
  <c r="AJ55" i="22"/>
  <c r="AI55" i="22"/>
  <c r="AH55" i="22"/>
  <c r="AG55" i="22"/>
  <c r="AF55" i="22"/>
  <c r="AE55" i="22"/>
  <c r="AD55" i="22"/>
  <c r="AC55" i="22"/>
  <c r="AB55" i="22"/>
  <c r="AA55" i="22"/>
  <c r="Z55" i="22"/>
  <c r="Y55" i="22"/>
  <c r="X55" i="22"/>
  <c r="W55" i="22"/>
  <c r="V55" i="22"/>
  <c r="U55" i="22"/>
  <c r="T55" i="22"/>
  <c r="S55" i="22"/>
  <c r="R55" i="22"/>
  <c r="Q55" i="22"/>
  <c r="P55" i="22"/>
  <c r="O55" i="22"/>
  <c r="N55" i="22"/>
  <c r="M55" i="22"/>
  <c r="L55" i="22"/>
  <c r="K55" i="22"/>
  <c r="BN54" i="22"/>
  <c r="BM54" i="22"/>
  <c r="BL54" i="22"/>
  <c r="BK54" i="22"/>
  <c r="BJ54" i="22"/>
  <c r="BI54" i="22"/>
  <c r="BH54" i="22"/>
  <c r="BG54" i="22"/>
  <c r="BF54" i="22"/>
  <c r="BE54" i="22"/>
  <c r="BD54" i="22"/>
  <c r="BC54" i="22"/>
  <c r="BB54" i="22"/>
  <c r="BA54" i="22"/>
  <c r="AZ54" i="22"/>
  <c r="AY54" i="22"/>
  <c r="AX54" i="22"/>
  <c r="AW54" i="22"/>
  <c r="AV54" i="22"/>
  <c r="AU54" i="22"/>
  <c r="AT54" i="22"/>
  <c r="AS54" i="22"/>
  <c r="AR54" i="22"/>
  <c r="AQ54" i="22"/>
  <c r="AP54" i="22"/>
  <c r="AO54" i="22"/>
  <c r="AN54" i="22"/>
  <c r="AM54" i="22"/>
  <c r="AL54" i="22"/>
  <c r="AK54" i="22"/>
  <c r="AJ54" i="22"/>
  <c r="AI54" i="22"/>
  <c r="AH54" i="22"/>
  <c r="AG54" i="22"/>
  <c r="AF54" i="22"/>
  <c r="AE54" i="22"/>
  <c r="AD54" i="22"/>
  <c r="AC54" i="22"/>
  <c r="AB54" i="22"/>
  <c r="AA54" i="22"/>
  <c r="Z54" i="22"/>
  <c r="Y54" i="22"/>
  <c r="X54" i="22"/>
  <c r="W54" i="22"/>
  <c r="V54" i="22"/>
  <c r="U54" i="22"/>
  <c r="T54" i="22"/>
  <c r="S54" i="22"/>
  <c r="R54" i="22"/>
  <c r="Q54" i="22"/>
  <c r="P54" i="22"/>
  <c r="O54" i="22"/>
  <c r="N54" i="22"/>
  <c r="M54" i="22"/>
  <c r="L54" i="22"/>
  <c r="K54" i="22"/>
  <c r="BN53" i="22"/>
  <c r="BM53" i="22"/>
  <c r="BL53" i="22"/>
  <c r="BK53" i="22"/>
  <c r="BJ53" i="22"/>
  <c r="BI53" i="22"/>
  <c r="BH53" i="22"/>
  <c r="BG53" i="22"/>
  <c r="BF53" i="22"/>
  <c r="BE53" i="22"/>
  <c r="BD53" i="22"/>
  <c r="BC53" i="22"/>
  <c r="BB53" i="22"/>
  <c r="BA53" i="22"/>
  <c r="AZ53" i="22"/>
  <c r="AY53" i="22"/>
  <c r="AX53" i="22"/>
  <c r="AW53" i="22"/>
  <c r="AV53" i="22"/>
  <c r="AU53" i="22"/>
  <c r="AT53" i="22"/>
  <c r="AS53" i="22"/>
  <c r="AR53" i="22"/>
  <c r="AQ53" i="22"/>
  <c r="AP53" i="22"/>
  <c r="AO53" i="22"/>
  <c r="AN53" i="22"/>
  <c r="AM53" i="22"/>
  <c r="AL53" i="22"/>
  <c r="AK53" i="22"/>
  <c r="AJ53" i="22"/>
  <c r="AI53" i="22"/>
  <c r="AH53" i="22"/>
  <c r="AG53" i="22"/>
  <c r="AF53" i="22"/>
  <c r="AE53" i="22"/>
  <c r="AD53" i="22"/>
  <c r="AC53" i="22"/>
  <c r="AB53" i="22"/>
  <c r="AA53" i="22"/>
  <c r="Z53" i="22"/>
  <c r="Y53" i="22"/>
  <c r="X53" i="22"/>
  <c r="W53" i="22"/>
  <c r="V53" i="22"/>
  <c r="U53" i="22"/>
  <c r="T53" i="22"/>
  <c r="S53" i="22"/>
  <c r="R53" i="22"/>
  <c r="Q53" i="22"/>
  <c r="P53" i="22"/>
  <c r="O53" i="22"/>
  <c r="N53" i="22"/>
  <c r="M53" i="22"/>
  <c r="L53" i="22"/>
  <c r="K53" i="22"/>
  <c r="BN29" i="22"/>
  <c r="BM29" i="22"/>
  <c r="BL29" i="22"/>
  <c r="BK29" i="22"/>
  <c r="BJ29" i="22"/>
  <c r="BI29" i="22"/>
  <c r="BH29" i="22"/>
  <c r="BG29" i="22"/>
  <c r="BF29" i="22"/>
  <c r="BE29" i="22"/>
  <c r="BD29" i="22"/>
  <c r="BC29" i="22"/>
  <c r="BB29" i="22"/>
  <c r="BA29" i="22"/>
  <c r="AZ29" i="22"/>
  <c r="AY29" i="22"/>
  <c r="AX29" i="22"/>
  <c r="AW29" i="22"/>
  <c r="AV29" i="22"/>
  <c r="AU29" i="22"/>
  <c r="AT29" i="22"/>
  <c r="AS29" i="22"/>
  <c r="AR29" i="22"/>
  <c r="AQ29" i="22"/>
  <c r="AP29" i="22"/>
  <c r="AO29" i="22"/>
  <c r="AN29" i="22"/>
  <c r="AM29" i="22"/>
  <c r="AL29" i="22"/>
  <c r="AK29" i="22"/>
  <c r="AJ29" i="22"/>
  <c r="AI29" i="22"/>
  <c r="AH29" i="22"/>
  <c r="AG29" i="22"/>
  <c r="AF29" i="22"/>
  <c r="AE29" i="22"/>
  <c r="AD29" i="22"/>
  <c r="AC29" i="22"/>
  <c r="AB29" i="22"/>
  <c r="AA29" i="22"/>
  <c r="Z29" i="22"/>
  <c r="Y29" i="22"/>
  <c r="X29" i="22"/>
  <c r="V29" i="22"/>
  <c r="U29" i="22"/>
  <c r="T29" i="22"/>
  <c r="S29" i="22"/>
  <c r="R29" i="22"/>
  <c r="Q29" i="22"/>
  <c r="P29" i="22"/>
  <c r="O29" i="22"/>
  <c r="N29" i="22"/>
  <c r="M29" i="22"/>
  <c r="L29" i="22"/>
  <c r="K29" i="22"/>
  <c r="BN52" i="22"/>
  <c r="BM52" i="22"/>
  <c r="BL52" i="22"/>
  <c r="BK52" i="22"/>
  <c r="BJ52" i="22"/>
  <c r="BI52" i="22"/>
  <c r="BH52" i="22"/>
  <c r="BG52" i="22"/>
  <c r="BF52" i="22"/>
  <c r="BE52" i="22"/>
  <c r="BD52" i="22"/>
  <c r="BC52" i="22"/>
  <c r="BB52" i="22"/>
  <c r="BA52" i="22"/>
  <c r="AZ52" i="22"/>
  <c r="AY52" i="22"/>
  <c r="AX52" i="22"/>
  <c r="AW52" i="22"/>
  <c r="AV52" i="22"/>
  <c r="AU52" i="22"/>
  <c r="AT52" i="22"/>
  <c r="AS52" i="22"/>
  <c r="AR52" i="22"/>
  <c r="AQ52" i="22"/>
  <c r="AP52" i="22"/>
  <c r="AO52" i="22"/>
  <c r="AN52" i="22"/>
  <c r="AM52" i="22"/>
  <c r="AL52" i="22"/>
  <c r="AK52" i="22"/>
  <c r="AJ52" i="22"/>
  <c r="AI52" i="22"/>
  <c r="AH52" i="22"/>
  <c r="AG52" i="22"/>
  <c r="AF52" i="22"/>
  <c r="AE52" i="22"/>
  <c r="AD52" i="22"/>
  <c r="AC52" i="22"/>
  <c r="AB52" i="22"/>
  <c r="AA52" i="22"/>
  <c r="Z52" i="22"/>
  <c r="Y52" i="22"/>
  <c r="V52" i="22"/>
  <c r="U52" i="22"/>
  <c r="T52" i="22"/>
  <c r="R52" i="22"/>
  <c r="Q52" i="22"/>
  <c r="P52" i="22"/>
  <c r="O52" i="22"/>
  <c r="N52" i="22"/>
  <c r="M52" i="22"/>
  <c r="L52" i="22"/>
  <c r="K52" i="22"/>
  <c r="BN50" i="22"/>
  <c r="BM50" i="22"/>
  <c r="BL50" i="22"/>
  <c r="BK50" i="22"/>
  <c r="BJ50" i="22"/>
  <c r="BI50" i="22"/>
  <c r="BH50" i="22"/>
  <c r="BG50" i="22"/>
  <c r="BF50" i="22"/>
  <c r="BE50" i="22"/>
  <c r="BD50" i="22"/>
  <c r="BC50" i="22"/>
  <c r="BB50" i="22"/>
  <c r="BA50" i="22"/>
  <c r="AZ50" i="22"/>
  <c r="AY50" i="22"/>
  <c r="AX50" i="22"/>
  <c r="AW50" i="22"/>
  <c r="AV50" i="22"/>
  <c r="AU50" i="22"/>
  <c r="AT50" i="22"/>
  <c r="AS50" i="22"/>
  <c r="AR50" i="22"/>
  <c r="AQ50" i="22"/>
  <c r="AP50" i="22"/>
  <c r="AO50" i="22"/>
  <c r="AN50" i="22"/>
  <c r="AM50" i="22"/>
  <c r="AL50" i="22"/>
  <c r="AK50" i="22"/>
  <c r="AJ50" i="22"/>
  <c r="AI50" i="22"/>
  <c r="AH50" i="22"/>
  <c r="AG50" i="22"/>
  <c r="AF50" i="22"/>
  <c r="AE50" i="22"/>
  <c r="AD50" i="22"/>
  <c r="AC50" i="22"/>
  <c r="AB50" i="22"/>
  <c r="AA50" i="22"/>
  <c r="Z50" i="22"/>
  <c r="Y50" i="22"/>
  <c r="W50" i="22"/>
  <c r="V50" i="22"/>
  <c r="T50" i="22"/>
  <c r="R50" i="22"/>
  <c r="Q50" i="22"/>
  <c r="P50" i="22"/>
  <c r="O50" i="22"/>
  <c r="N50" i="22"/>
  <c r="M50" i="22"/>
  <c r="L50" i="22"/>
  <c r="K50" i="22"/>
  <c r="BN49" i="22"/>
  <c r="BM49" i="22"/>
  <c r="BL49" i="22"/>
  <c r="BK49" i="22"/>
  <c r="BJ49" i="22"/>
  <c r="BI49" i="22"/>
  <c r="BH49" i="22"/>
  <c r="BG49" i="22"/>
  <c r="BF49" i="22"/>
  <c r="BE49" i="22"/>
  <c r="BD49" i="22"/>
  <c r="BC49" i="22"/>
  <c r="BB49" i="22"/>
  <c r="BA49" i="22"/>
  <c r="AZ49" i="22"/>
  <c r="AY49" i="22"/>
  <c r="AX49" i="22"/>
  <c r="AW49" i="22"/>
  <c r="AV49" i="22"/>
  <c r="AU49" i="22"/>
  <c r="AT49" i="22"/>
  <c r="AS49" i="22"/>
  <c r="AR49" i="22"/>
  <c r="AQ49" i="22"/>
  <c r="AP49" i="22"/>
  <c r="AO49" i="22"/>
  <c r="AN49" i="22"/>
  <c r="AM49" i="22"/>
  <c r="AL49" i="22"/>
  <c r="AK49" i="22"/>
  <c r="AJ49" i="22"/>
  <c r="AI49" i="22"/>
  <c r="AH49" i="22"/>
  <c r="AG49" i="22"/>
  <c r="AF49" i="22"/>
  <c r="AE49" i="22"/>
  <c r="AD49" i="22"/>
  <c r="AC49" i="22"/>
  <c r="AB49" i="22"/>
  <c r="AA49" i="22"/>
  <c r="Z49" i="22"/>
  <c r="Y49" i="22"/>
  <c r="X49" i="22"/>
  <c r="W49" i="22"/>
  <c r="T49" i="22"/>
  <c r="R49" i="22"/>
  <c r="Q49" i="22"/>
  <c r="P49" i="22"/>
  <c r="O49" i="22"/>
  <c r="N49" i="22"/>
  <c r="M49" i="22"/>
  <c r="L49" i="22"/>
  <c r="K49" i="22"/>
  <c r="BN27" i="22"/>
  <c r="BM27" i="22"/>
  <c r="BL27" i="22"/>
  <c r="BK27" i="22"/>
  <c r="BJ27" i="22"/>
  <c r="BI27" i="22"/>
  <c r="BH27" i="22"/>
  <c r="BG27" i="22"/>
  <c r="BF27" i="22"/>
  <c r="BE27" i="22"/>
  <c r="BD27" i="22"/>
  <c r="BC27" i="22"/>
  <c r="BB27" i="22"/>
  <c r="BA27" i="22"/>
  <c r="AZ27" i="22"/>
  <c r="AY27" i="22"/>
  <c r="AX27" i="22"/>
  <c r="AW27" i="22"/>
  <c r="AV27" i="22"/>
  <c r="AU27" i="22"/>
  <c r="AT27" i="22"/>
  <c r="AS27" i="22"/>
  <c r="AR27" i="22"/>
  <c r="AQ27" i="22"/>
  <c r="AP27" i="22"/>
  <c r="AO27" i="22"/>
  <c r="AN27" i="22"/>
  <c r="AM27" i="22"/>
  <c r="AL27" i="22"/>
  <c r="AK27" i="22"/>
  <c r="AJ27" i="22"/>
  <c r="AI27" i="22"/>
  <c r="AH27" i="22"/>
  <c r="AG27" i="22"/>
  <c r="AF27" i="22"/>
  <c r="AE27" i="22"/>
  <c r="AD27" i="22"/>
  <c r="AC27" i="22"/>
  <c r="AB27" i="22"/>
  <c r="AA27" i="22"/>
  <c r="Z27" i="22"/>
  <c r="Y27" i="22"/>
  <c r="X27" i="22"/>
  <c r="W27" i="22"/>
  <c r="V27" i="22"/>
  <c r="T27" i="22"/>
  <c r="R27" i="22"/>
  <c r="Q27" i="22"/>
  <c r="P27" i="22"/>
  <c r="O27" i="22"/>
  <c r="N27" i="22"/>
  <c r="M27" i="22"/>
  <c r="L27" i="22"/>
  <c r="K27" i="22"/>
  <c r="D27" i="22"/>
  <c r="BN48" i="22"/>
  <c r="BM48" i="22"/>
  <c r="BL48" i="22"/>
  <c r="BK48" i="22"/>
  <c r="BJ48" i="22"/>
  <c r="BI48" i="22"/>
  <c r="BH48" i="22"/>
  <c r="BG48" i="22"/>
  <c r="BF48" i="22"/>
  <c r="BE48" i="22"/>
  <c r="BD48" i="22"/>
  <c r="BC48" i="22"/>
  <c r="BB48" i="22"/>
  <c r="BA48" i="22"/>
  <c r="AZ48" i="22"/>
  <c r="AY48" i="22"/>
  <c r="AX48" i="22"/>
  <c r="AW48" i="22"/>
  <c r="AV48" i="22"/>
  <c r="AU48" i="22"/>
  <c r="AT48" i="22"/>
  <c r="AS48" i="22"/>
  <c r="AR48" i="22"/>
  <c r="AQ48" i="22"/>
  <c r="AP48" i="22"/>
  <c r="AO48" i="22"/>
  <c r="AN48" i="22"/>
  <c r="AM48" i="22"/>
  <c r="AL48" i="22"/>
  <c r="AK48" i="22"/>
  <c r="AJ48" i="22"/>
  <c r="AI48" i="22"/>
  <c r="AH48" i="22"/>
  <c r="AG48" i="22"/>
  <c r="AF48" i="22"/>
  <c r="AE48" i="22"/>
  <c r="AD48" i="22"/>
  <c r="AC48" i="22"/>
  <c r="AB48" i="22"/>
  <c r="AA48" i="22"/>
  <c r="Z48" i="22"/>
  <c r="Y48" i="22"/>
  <c r="X48" i="22"/>
  <c r="W48" i="22"/>
  <c r="T48" i="22"/>
  <c r="R48" i="22"/>
  <c r="Q48" i="22"/>
  <c r="P48" i="22"/>
  <c r="O48" i="22"/>
  <c r="N48" i="22"/>
  <c r="M48" i="22"/>
  <c r="L48" i="22"/>
  <c r="K48" i="22"/>
  <c r="BN47" i="22"/>
  <c r="BM47" i="22"/>
  <c r="BL47" i="22"/>
  <c r="BK47" i="22"/>
  <c r="BJ47" i="22"/>
  <c r="BI47" i="22"/>
  <c r="BH47" i="22"/>
  <c r="BG47" i="22"/>
  <c r="BF47" i="22"/>
  <c r="BE47" i="22"/>
  <c r="BD47" i="22"/>
  <c r="BC47" i="22"/>
  <c r="BB47" i="22"/>
  <c r="BA47" i="22"/>
  <c r="AZ47" i="22"/>
  <c r="AY47" i="22"/>
  <c r="AX47" i="22"/>
  <c r="AW47" i="22"/>
  <c r="AV47" i="22"/>
  <c r="AU47" i="22"/>
  <c r="AT47" i="22"/>
  <c r="AS47" i="22"/>
  <c r="AR47" i="22"/>
  <c r="AQ47" i="22"/>
  <c r="AP47" i="22"/>
  <c r="AO47" i="22"/>
  <c r="AN47" i="22"/>
  <c r="AM47" i="22"/>
  <c r="AL47" i="22"/>
  <c r="AK47" i="22"/>
  <c r="AJ47" i="22"/>
  <c r="AI47" i="22"/>
  <c r="AH47" i="22"/>
  <c r="AG47" i="22"/>
  <c r="AF47" i="22"/>
  <c r="AE47" i="22"/>
  <c r="AD47" i="22"/>
  <c r="AC47" i="22"/>
  <c r="AB47" i="22"/>
  <c r="AA47" i="22"/>
  <c r="Z47" i="22"/>
  <c r="Y47" i="22"/>
  <c r="X47" i="22"/>
  <c r="W47" i="22"/>
  <c r="T47" i="22"/>
  <c r="R47" i="22"/>
  <c r="Q47" i="22"/>
  <c r="P47" i="22"/>
  <c r="O47" i="22"/>
  <c r="N47" i="22"/>
  <c r="M47" i="22"/>
  <c r="L47" i="22"/>
  <c r="K47" i="22"/>
  <c r="BN46" i="22"/>
  <c r="BM46" i="22"/>
  <c r="BL46" i="22"/>
  <c r="BK46" i="22"/>
  <c r="BJ46" i="22"/>
  <c r="BI46" i="22"/>
  <c r="BH46" i="22"/>
  <c r="BG46" i="22"/>
  <c r="BF46" i="22"/>
  <c r="BE46" i="22"/>
  <c r="BD46" i="22"/>
  <c r="BC46" i="22"/>
  <c r="BB46" i="22"/>
  <c r="BA46" i="22"/>
  <c r="AZ46" i="22"/>
  <c r="AY46" i="22"/>
  <c r="AX46" i="22"/>
  <c r="AW46" i="22"/>
  <c r="AV46" i="22"/>
  <c r="AU46" i="22"/>
  <c r="AT46" i="22"/>
  <c r="AS46" i="22"/>
  <c r="AR46" i="22"/>
  <c r="AQ46" i="22"/>
  <c r="AP46" i="22"/>
  <c r="AO46" i="22"/>
  <c r="AN46" i="22"/>
  <c r="AM46" i="22"/>
  <c r="AL46" i="22"/>
  <c r="AK46" i="22"/>
  <c r="AJ46" i="22"/>
  <c r="AI46" i="22"/>
  <c r="AH46" i="22"/>
  <c r="AG46" i="22"/>
  <c r="AF46" i="22"/>
  <c r="AE46" i="22"/>
  <c r="AD46" i="22"/>
  <c r="AC46" i="22"/>
  <c r="AB46" i="22"/>
  <c r="AA46" i="22"/>
  <c r="Z46" i="22"/>
  <c r="Y46" i="22"/>
  <c r="X46" i="22"/>
  <c r="W46" i="22"/>
  <c r="S46" i="22"/>
  <c r="R46" i="22"/>
  <c r="Q46" i="22"/>
  <c r="P46" i="22"/>
  <c r="O46" i="22"/>
  <c r="N46" i="22"/>
  <c r="M46" i="22"/>
  <c r="L46" i="22"/>
  <c r="K46" i="22"/>
  <c r="BN51" i="22"/>
  <c r="BM51" i="22"/>
  <c r="BL51" i="22"/>
  <c r="BK51" i="22"/>
  <c r="BJ51" i="22"/>
  <c r="BI51" i="22"/>
  <c r="BH51" i="22"/>
  <c r="BG51" i="22"/>
  <c r="BF51" i="22"/>
  <c r="BE51" i="22"/>
  <c r="BD51" i="22"/>
  <c r="BC51" i="22"/>
  <c r="BB51" i="22"/>
  <c r="BA51" i="22"/>
  <c r="AZ51" i="22"/>
  <c r="AY51" i="22"/>
  <c r="AX51" i="22"/>
  <c r="AW51" i="22"/>
  <c r="AV51" i="22"/>
  <c r="AU51" i="22"/>
  <c r="AT51" i="22"/>
  <c r="AS51" i="22"/>
  <c r="AR51" i="22"/>
  <c r="AQ51" i="22"/>
  <c r="AP51" i="22"/>
  <c r="AO51" i="22"/>
  <c r="AN51" i="22"/>
  <c r="AM51" i="22"/>
  <c r="AL51" i="22"/>
  <c r="AK51" i="22"/>
  <c r="AJ51" i="22"/>
  <c r="AI51" i="22"/>
  <c r="AH51" i="22"/>
  <c r="AG51" i="22"/>
  <c r="AF51" i="22"/>
  <c r="AE51" i="22"/>
  <c r="AD51" i="22"/>
  <c r="AC51" i="22"/>
  <c r="AB51" i="22"/>
  <c r="AA51" i="22"/>
  <c r="Z51" i="22"/>
  <c r="Y51" i="22"/>
  <c r="X51" i="22"/>
  <c r="W51" i="22"/>
  <c r="T51" i="22"/>
  <c r="S51" i="22"/>
  <c r="Q51" i="22"/>
  <c r="P51" i="22"/>
  <c r="O51" i="22"/>
  <c r="N51" i="22"/>
  <c r="M51" i="22"/>
  <c r="L51" i="22"/>
  <c r="K51" i="22"/>
  <c r="BN42" i="22"/>
  <c r="BM42" i="22"/>
  <c r="BL42" i="22"/>
  <c r="BK42" i="22"/>
  <c r="BJ42" i="22"/>
  <c r="BI42" i="22"/>
  <c r="BH42" i="22"/>
  <c r="BG42" i="22"/>
  <c r="BF42" i="22"/>
  <c r="BE42" i="22"/>
  <c r="BD42" i="22"/>
  <c r="BC42" i="22"/>
  <c r="BB42" i="22"/>
  <c r="BA42" i="22"/>
  <c r="AZ42" i="22"/>
  <c r="AY42" i="22"/>
  <c r="AX42" i="22"/>
  <c r="AW42" i="22"/>
  <c r="AV42" i="22"/>
  <c r="AU42" i="22"/>
  <c r="AT42" i="22"/>
  <c r="AS42" i="22"/>
  <c r="AR42" i="22"/>
  <c r="AQ42" i="22"/>
  <c r="AP42" i="22"/>
  <c r="AO42" i="22"/>
  <c r="AN42" i="22"/>
  <c r="AM42" i="22"/>
  <c r="AL42" i="22"/>
  <c r="AK42" i="22"/>
  <c r="AJ42" i="22"/>
  <c r="AI42" i="22"/>
  <c r="AH42" i="22"/>
  <c r="AG42" i="22"/>
  <c r="AF42" i="22"/>
  <c r="AE42" i="22"/>
  <c r="AD42" i="22"/>
  <c r="AC42" i="22"/>
  <c r="AB42" i="22"/>
  <c r="AA42" i="22"/>
  <c r="Z42" i="22"/>
  <c r="Y42" i="22"/>
  <c r="X42" i="22"/>
  <c r="W42" i="22"/>
  <c r="V42" i="22"/>
  <c r="U42" i="22"/>
  <c r="Q42" i="22"/>
  <c r="P42" i="22"/>
  <c r="O42" i="22"/>
  <c r="N42" i="22"/>
  <c r="M42" i="22"/>
  <c r="L42" i="22"/>
  <c r="K42" i="22"/>
  <c r="BN45" i="22"/>
  <c r="BM45" i="22"/>
  <c r="BL45" i="22"/>
  <c r="BK45" i="22"/>
  <c r="BJ45" i="22"/>
  <c r="BI45" i="22"/>
  <c r="BH45" i="22"/>
  <c r="BG45" i="22"/>
  <c r="BF45" i="22"/>
  <c r="BE45" i="22"/>
  <c r="BD45" i="22"/>
  <c r="BC45" i="22"/>
  <c r="BB45" i="22"/>
  <c r="BA45" i="22"/>
  <c r="AZ45" i="22"/>
  <c r="AY45" i="22"/>
  <c r="AX45" i="22"/>
  <c r="AW45" i="22"/>
  <c r="AV45" i="22"/>
  <c r="AU45" i="22"/>
  <c r="AT45" i="22"/>
  <c r="AS45" i="22"/>
  <c r="AR45" i="22"/>
  <c r="AQ45" i="22"/>
  <c r="AP45" i="22"/>
  <c r="AO45" i="22"/>
  <c r="AN45" i="22"/>
  <c r="AM45" i="22"/>
  <c r="AL45" i="22"/>
  <c r="AK45" i="22"/>
  <c r="AJ45" i="22"/>
  <c r="AI45" i="22"/>
  <c r="AH45" i="22"/>
  <c r="AG45" i="22"/>
  <c r="AF45" i="22"/>
  <c r="AE45" i="22"/>
  <c r="AD45" i="22"/>
  <c r="AC45" i="22"/>
  <c r="AB45" i="22"/>
  <c r="AA45" i="22"/>
  <c r="Z45" i="22"/>
  <c r="Y45" i="22"/>
  <c r="X45" i="22"/>
  <c r="W45" i="22"/>
  <c r="V45" i="22"/>
  <c r="U45" i="22"/>
  <c r="Q45" i="22"/>
  <c r="P45" i="22"/>
  <c r="O45" i="22"/>
  <c r="N45" i="22"/>
  <c r="M45" i="22"/>
  <c r="L45" i="22"/>
  <c r="K45" i="22"/>
  <c r="BN43" i="22"/>
  <c r="BM43" i="22"/>
  <c r="BL43" i="22"/>
  <c r="BK43" i="22"/>
  <c r="BJ43" i="22"/>
  <c r="BI43" i="22"/>
  <c r="BH43" i="22"/>
  <c r="BG43" i="22"/>
  <c r="BF43" i="22"/>
  <c r="BE43" i="22"/>
  <c r="BD43" i="22"/>
  <c r="BC43" i="22"/>
  <c r="BB43" i="22"/>
  <c r="BA43" i="22"/>
  <c r="AZ43" i="22"/>
  <c r="AY43" i="22"/>
  <c r="AX43" i="22"/>
  <c r="AW43" i="22"/>
  <c r="AV43" i="22"/>
  <c r="AU43" i="22"/>
  <c r="AT43" i="22"/>
  <c r="AS43" i="22"/>
  <c r="AR43" i="22"/>
  <c r="AQ43" i="22"/>
  <c r="AP43" i="22"/>
  <c r="AO43" i="22"/>
  <c r="AN43" i="22"/>
  <c r="AM43" i="22"/>
  <c r="AL43" i="22"/>
  <c r="AK43" i="22"/>
  <c r="AJ43" i="22"/>
  <c r="AI43" i="22"/>
  <c r="AH43" i="22"/>
  <c r="AG43" i="22"/>
  <c r="AF43" i="22"/>
  <c r="AE43" i="22"/>
  <c r="AD43" i="22"/>
  <c r="AC43" i="22"/>
  <c r="AB43" i="22"/>
  <c r="AA43" i="22"/>
  <c r="Z43" i="22"/>
  <c r="Y43" i="22"/>
  <c r="X43" i="22"/>
  <c r="W43" i="22"/>
  <c r="V43" i="22"/>
  <c r="U43" i="22"/>
  <c r="P43" i="22"/>
  <c r="O43" i="22"/>
  <c r="N43" i="22"/>
  <c r="M43" i="22"/>
  <c r="L43" i="22"/>
  <c r="K43" i="22"/>
  <c r="BN24" i="22"/>
  <c r="BM24" i="22"/>
  <c r="BL24" i="22"/>
  <c r="BK24" i="22"/>
  <c r="BJ24" i="22"/>
  <c r="BI24" i="22"/>
  <c r="BH24" i="22"/>
  <c r="BG24" i="22"/>
  <c r="BF24" i="22"/>
  <c r="BE24" i="22"/>
  <c r="BD24" i="22"/>
  <c r="BC24" i="22"/>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AD24" i="22"/>
  <c r="AC24" i="22"/>
  <c r="AB24" i="22"/>
  <c r="AA24" i="22"/>
  <c r="Z24" i="22"/>
  <c r="Y24" i="22"/>
  <c r="X24" i="22"/>
  <c r="W24" i="22"/>
  <c r="V24" i="22"/>
  <c r="U24" i="22"/>
  <c r="T24" i="22"/>
  <c r="S24" i="22"/>
  <c r="P24" i="22"/>
  <c r="O24" i="22"/>
  <c r="N24" i="22"/>
  <c r="M24" i="22"/>
  <c r="L24" i="22"/>
  <c r="K24" i="22"/>
  <c r="D24" i="22"/>
  <c r="BN39" i="22"/>
  <c r="BM39" i="22"/>
  <c r="BL39" i="22"/>
  <c r="BK39" i="22"/>
  <c r="BJ39" i="22"/>
  <c r="BI39" i="22"/>
  <c r="BH39" i="22"/>
  <c r="BG39" i="22"/>
  <c r="BF39" i="22"/>
  <c r="BE39" i="22"/>
  <c r="BD39" i="22"/>
  <c r="BC39" i="22"/>
  <c r="BB39" i="22"/>
  <c r="BA39" i="22"/>
  <c r="AZ39" i="22"/>
  <c r="AY39" i="22"/>
  <c r="AX39" i="22"/>
  <c r="AW39" i="22"/>
  <c r="AV39" i="22"/>
  <c r="AU39" i="22"/>
  <c r="AT39" i="22"/>
  <c r="AS39" i="22"/>
  <c r="AR39" i="22"/>
  <c r="AQ39" i="22"/>
  <c r="AP39" i="22"/>
  <c r="AO39" i="22"/>
  <c r="AN39" i="22"/>
  <c r="AM39" i="22"/>
  <c r="AL39" i="22"/>
  <c r="AK39" i="22"/>
  <c r="AJ39" i="22"/>
  <c r="AI39" i="22"/>
  <c r="AH39" i="22"/>
  <c r="AG39" i="22"/>
  <c r="AF39" i="22"/>
  <c r="AE39" i="22"/>
  <c r="AD39" i="22"/>
  <c r="AC39" i="22"/>
  <c r="AB39" i="22"/>
  <c r="AA39" i="22"/>
  <c r="Z39" i="22"/>
  <c r="Y39" i="22"/>
  <c r="X39" i="22"/>
  <c r="W39" i="22"/>
  <c r="V39" i="22"/>
  <c r="U39" i="22"/>
  <c r="T39" i="22"/>
  <c r="S39" i="22"/>
  <c r="P39" i="22"/>
  <c r="O39" i="22"/>
  <c r="N39" i="22"/>
  <c r="M39" i="22"/>
  <c r="L39" i="22"/>
  <c r="K39" i="22"/>
  <c r="BN44" i="22"/>
  <c r="BM44" i="22"/>
  <c r="BL44" i="22"/>
  <c r="BK44" i="22"/>
  <c r="BJ44" i="22"/>
  <c r="BI44" i="22"/>
  <c r="BH44" i="22"/>
  <c r="BG44" i="22"/>
  <c r="BF44" i="22"/>
  <c r="BE44" i="22"/>
  <c r="BD44" i="22"/>
  <c r="BC44" i="22"/>
  <c r="BB44" i="22"/>
  <c r="BA44" i="22"/>
  <c r="AZ44" i="22"/>
  <c r="AY44" i="22"/>
  <c r="AX44" i="22"/>
  <c r="AW44" i="22"/>
  <c r="AV44" i="22"/>
  <c r="AU44" i="22"/>
  <c r="AT44" i="22"/>
  <c r="AS44" i="22"/>
  <c r="AR44" i="22"/>
  <c r="AQ44" i="22"/>
  <c r="AP44" i="22"/>
  <c r="AO44" i="22"/>
  <c r="AN44" i="22"/>
  <c r="AM44" i="22"/>
  <c r="AL44" i="22"/>
  <c r="AK44" i="22"/>
  <c r="AJ44" i="22"/>
  <c r="AI44" i="22"/>
  <c r="AH44" i="22"/>
  <c r="AG44" i="22"/>
  <c r="AF44" i="22"/>
  <c r="AE44" i="22"/>
  <c r="AD44" i="22"/>
  <c r="AC44" i="22"/>
  <c r="AB44" i="22"/>
  <c r="AA44" i="22"/>
  <c r="Z44" i="22"/>
  <c r="Y44" i="22"/>
  <c r="X44" i="22"/>
  <c r="W44" i="22"/>
  <c r="V44" i="22"/>
  <c r="U44" i="22"/>
  <c r="P44" i="22"/>
  <c r="O44" i="22"/>
  <c r="N44" i="22"/>
  <c r="M44" i="22"/>
  <c r="L44" i="22"/>
  <c r="K44" i="22"/>
  <c r="BN38" i="22"/>
  <c r="BM38" i="22"/>
  <c r="BL38" i="22"/>
  <c r="BK38" i="22"/>
  <c r="BJ38" i="22"/>
  <c r="BI38" i="22"/>
  <c r="BH38" i="22"/>
  <c r="BG38" i="22"/>
  <c r="BF38" i="22"/>
  <c r="BE38" i="22"/>
  <c r="BD38" i="22"/>
  <c r="BC38" i="22"/>
  <c r="BB38" i="22"/>
  <c r="BA38" i="22"/>
  <c r="AZ38" i="22"/>
  <c r="AY38" i="22"/>
  <c r="AX38" i="22"/>
  <c r="AW38" i="22"/>
  <c r="AV38" i="22"/>
  <c r="AU38" i="22"/>
  <c r="AT38" i="22"/>
  <c r="AS38" i="22"/>
  <c r="AR38" i="22"/>
  <c r="AQ38" i="22"/>
  <c r="AP38" i="22"/>
  <c r="AO38" i="22"/>
  <c r="AN38" i="22"/>
  <c r="AM38" i="22"/>
  <c r="AL38" i="22"/>
  <c r="AK38" i="22"/>
  <c r="AJ38" i="22"/>
  <c r="AI38" i="22"/>
  <c r="AH38" i="22"/>
  <c r="AG38" i="22"/>
  <c r="AF38" i="22"/>
  <c r="AE38" i="22"/>
  <c r="AD38" i="22"/>
  <c r="AC38" i="22"/>
  <c r="AB38" i="22"/>
  <c r="AA38" i="22"/>
  <c r="Z38" i="22"/>
  <c r="Y38" i="22"/>
  <c r="X38" i="22"/>
  <c r="W38" i="22"/>
  <c r="V38" i="22"/>
  <c r="U38" i="22"/>
  <c r="T38" i="22"/>
  <c r="S38" i="22"/>
  <c r="P38" i="22"/>
  <c r="O38" i="22"/>
  <c r="N38" i="22"/>
  <c r="M38" i="22"/>
  <c r="L38" i="22"/>
  <c r="K38" i="22"/>
  <c r="BN22" i="22"/>
  <c r="BM22" i="22"/>
  <c r="BL22" i="22"/>
  <c r="BK22" i="22"/>
  <c r="BJ22" i="22"/>
  <c r="BI22" i="22"/>
  <c r="BH22" i="22"/>
  <c r="BG22" i="22"/>
  <c r="BF22" i="22"/>
  <c r="BE22" i="22"/>
  <c r="BD22" i="22"/>
  <c r="BC22" i="22"/>
  <c r="BB22" i="22"/>
  <c r="BA22" i="22"/>
  <c r="AZ22" i="22"/>
  <c r="AY22" i="22"/>
  <c r="AX22" i="22"/>
  <c r="AW22" i="22"/>
  <c r="AV22" i="22"/>
  <c r="AU22" i="22"/>
  <c r="AT22" i="22"/>
  <c r="AS22" i="22"/>
  <c r="AR22" i="22"/>
  <c r="AQ22" i="22"/>
  <c r="AP22" i="22"/>
  <c r="AO22" i="22"/>
  <c r="AN22" i="22"/>
  <c r="AM22" i="22"/>
  <c r="AL22" i="22"/>
  <c r="AK22" i="22"/>
  <c r="AJ22" i="22"/>
  <c r="AI22" i="22"/>
  <c r="AH22" i="22"/>
  <c r="AG22" i="22"/>
  <c r="AF22" i="22"/>
  <c r="AE22" i="22"/>
  <c r="AD22" i="22"/>
  <c r="AC22" i="22"/>
  <c r="AB22" i="22"/>
  <c r="AA22" i="22"/>
  <c r="Z22" i="22"/>
  <c r="Y22" i="22"/>
  <c r="X22" i="22"/>
  <c r="W22" i="22"/>
  <c r="V22" i="22"/>
  <c r="U22" i="22"/>
  <c r="T22" i="22"/>
  <c r="S22" i="22"/>
  <c r="R22" i="22"/>
  <c r="Q22" i="22"/>
  <c r="O22" i="22"/>
  <c r="N22" i="22"/>
  <c r="M22" i="22"/>
  <c r="L22" i="22"/>
  <c r="K22" i="22"/>
  <c r="D22" i="22"/>
  <c r="BN35" i="22"/>
  <c r="BM35" i="22"/>
  <c r="BL35" i="22"/>
  <c r="BK35" i="22"/>
  <c r="BJ35" i="22"/>
  <c r="BI35" i="22"/>
  <c r="BH35" i="22"/>
  <c r="BG35" i="22"/>
  <c r="BF35" i="22"/>
  <c r="BE35" i="22"/>
  <c r="BD35" i="22"/>
  <c r="BC35" i="22"/>
  <c r="BB35" i="22"/>
  <c r="BA35" i="22"/>
  <c r="AZ35" i="22"/>
  <c r="AY35" i="22"/>
  <c r="AX35" i="22"/>
  <c r="AW35" i="22"/>
  <c r="AV35" i="22"/>
  <c r="AU35" i="22"/>
  <c r="AT35" i="22"/>
  <c r="AS35" i="22"/>
  <c r="AR35" i="22"/>
  <c r="AQ35" i="22"/>
  <c r="AP35" i="22"/>
  <c r="AO35" i="22"/>
  <c r="AN35" i="22"/>
  <c r="AM35" i="22"/>
  <c r="AL35" i="22"/>
  <c r="AK35" i="22"/>
  <c r="AJ35" i="22"/>
  <c r="AI35" i="22"/>
  <c r="AH35" i="22"/>
  <c r="AG35" i="22"/>
  <c r="AF35" i="22"/>
  <c r="AE35" i="22"/>
  <c r="AD35" i="22"/>
  <c r="AC35" i="22"/>
  <c r="AB35" i="22"/>
  <c r="AA35" i="22"/>
  <c r="Z35" i="22"/>
  <c r="Y35" i="22"/>
  <c r="X35" i="22"/>
  <c r="W35" i="22"/>
  <c r="V35" i="22"/>
  <c r="U35" i="22"/>
  <c r="T35" i="22"/>
  <c r="S35" i="22"/>
  <c r="R35" i="22"/>
  <c r="Q35" i="22"/>
  <c r="O35" i="22"/>
  <c r="N35" i="22"/>
  <c r="M35" i="22"/>
  <c r="L35" i="22"/>
  <c r="K35" i="22"/>
  <c r="BN32" i="22"/>
  <c r="BM32" i="22"/>
  <c r="BL32" i="22"/>
  <c r="BK32" i="22"/>
  <c r="BJ32" i="22"/>
  <c r="BI32" i="22"/>
  <c r="BH32" i="22"/>
  <c r="BG32" i="22"/>
  <c r="BF32" i="22"/>
  <c r="BE32" i="22"/>
  <c r="BD32" i="22"/>
  <c r="BC32" i="22"/>
  <c r="BB32" i="22"/>
  <c r="BA32" i="22"/>
  <c r="AZ32" i="22"/>
  <c r="AY32" i="22"/>
  <c r="AX32" i="22"/>
  <c r="AW32" i="22"/>
  <c r="AV32" i="22"/>
  <c r="AU32" i="22"/>
  <c r="AT32" i="22"/>
  <c r="AS32" i="22"/>
  <c r="AR32" i="22"/>
  <c r="AQ32" i="22"/>
  <c r="AP32" i="22"/>
  <c r="AO32" i="22"/>
  <c r="AN32" i="22"/>
  <c r="AM32" i="22"/>
  <c r="AL32" i="22"/>
  <c r="AK32" i="22"/>
  <c r="AJ32" i="22"/>
  <c r="AI32" i="22"/>
  <c r="AH32" i="22"/>
  <c r="AG32" i="22"/>
  <c r="AF32" i="22"/>
  <c r="AE32" i="22"/>
  <c r="AD32" i="22"/>
  <c r="AC32" i="22"/>
  <c r="AB32" i="22"/>
  <c r="AA32" i="22"/>
  <c r="Z32" i="22"/>
  <c r="Y32" i="22"/>
  <c r="X32" i="22"/>
  <c r="W32" i="22"/>
  <c r="V32" i="22"/>
  <c r="U32" i="22"/>
  <c r="T32" i="22"/>
  <c r="S32" i="22"/>
  <c r="R32" i="22"/>
  <c r="Q32" i="22"/>
  <c r="P32" i="22"/>
  <c r="M32" i="22"/>
  <c r="L32" i="22"/>
  <c r="K32" i="22"/>
  <c r="BN21" i="22"/>
  <c r="BM21" i="22"/>
  <c r="BL21" i="22"/>
  <c r="BK21" i="22"/>
  <c r="BJ21" i="22"/>
  <c r="BI21" i="22"/>
  <c r="BH21" i="22"/>
  <c r="BG21" i="22"/>
  <c r="BF21" i="22"/>
  <c r="BE21" i="22"/>
  <c r="BD21" i="22"/>
  <c r="BC21" i="22"/>
  <c r="BB21" i="22"/>
  <c r="BA21" i="22"/>
  <c r="AZ21" i="22"/>
  <c r="AY21" i="22"/>
  <c r="AX21" i="22"/>
  <c r="AW21" i="22"/>
  <c r="AV21" i="22"/>
  <c r="AU21" i="22"/>
  <c r="AT21" i="22"/>
  <c r="AS21" i="22"/>
  <c r="AR21" i="22"/>
  <c r="AQ21" i="22"/>
  <c r="AP21" i="22"/>
  <c r="AO21" i="22"/>
  <c r="AN21" i="22"/>
  <c r="AM21" i="22"/>
  <c r="AL21" i="22"/>
  <c r="AK21" i="22"/>
  <c r="AJ21" i="22"/>
  <c r="AI21" i="22"/>
  <c r="AH21" i="22"/>
  <c r="AG21" i="22"/>
  <c r="AF21" i="22"/>
  <c r="AE21" i="22"/>
  <c r="AD21" i="22"/>
  <c r="AC21" i="22"/>
  <c r="AB21" i="22"/>
  <c r="AA21" i="22"/>
  <c r="Z21" i="22"/>
  <c r="Y21" i="22"/>
  <c r="X21" i="22"/>
  <c r="W21" i="22"/>
  <c r="V21" i="22"/>
  <c r="U21" i="22"/>
  <c r="T21" i="22"/>
  <c r="S21" i="22"/>
  <c r="R21" i="22"/>
  <c r="Q21" i="22"/>
  <c r="P21" i="22"/>
  <c r="N21" i="22"/>
  <c r="M21" i="22"/>
  <c r="L21" i="22"/>
  <c r="K21" i="22"/>
  <c r="BN31" i="22"/>
  <c r="BM31" i="22"/>
  <c r="BL31" i="22"/>
  <c r="BK31" i="22"/>
  <c r="BJ31" i="22"/>
  <c r="BI31" i="22"/>
  <c r="BH31" i="22"/>
  <c r="BG31" i="22"/>
  <c r="BF31" i="22"/>
  <c r="BE31" i="22"/>
  <c r="BD31" i="22"/>
  <c r="BC31" i="22"/>
  <c r="BB31" i="22"/>
  <c r="BA31" i="22"/>
  <c r="AZ31" i="22"/>
  <c r="AY31" i="22"/>
  <c r="AX31" i="22"/>
  <c r="AW31" i="22"/>
  <c r="AV31" i="22"/>
  <c r="AU31" i="22"/>
  <c r="AT31" i="22"/>
  <c r="AS31" i="22"/>
  <c r="AR31" i="22"/>
  <c r="AQ31" i="22"/>
  <c r="AP31" i="22"/>
  <c r="AO31" i="22"/>
  <c r="AN31" i="22"/>
  <c r="AM31" i="22"/>
  <c r="AL31" i="22"/>
  <c r="AK31" i="22"/>
  <c r="AJ31" i="22"/>
  <c r="AI31" i="22"/>
  <c r="AH31" i="22"/>
  <c r="AG31" i="22"/>
  <c r="AF31" i="22"/>
  <c r="AE31" i="22"/>
  <c r="AD31" i="22"/>
  <c r="AC31" i="22"/>
  <c r="AB31" i="22"/>
  <c r="AA31" i="22"/>
  <c r="Z31" i="22"/>
  <c r="Y31" i="22"/>
  <c r="X31" i="22"/>
  <c r="W31" i="22"/>
  <c r="V31" i="22"/>
  <c r="U31" i="22"/>
  <c r="T31" i="22"/>
  <c r="S31" i="22"/>
  <c r="R31" i="22"/>
  <c r="Q31" i="22"/>
  <c r="P31" i="22"/>
  <c r="M31" i="22"/>
  <c r="L31" i="22"/>
  <c r="K31" i="22"/>
  <c r="BN40" i="22"/>
  <c r="BM40" i="22"/>
  <c r="BL40" i="22"/>
  <c r="BK40" i="22"/>
  <c r="BJ40" i="22"/>
  <c r="BI40" i="22"/>
  <c r="BH40" i="22"/>
  <c r="BG40" i="22"/>
  <c r="BF40" i="22"/>
  <c r="BE40" i="22"/>
  <c r="BD40" i="22"/>
  <c r="BC40" i="22"/>
  <c r="BB40" i="22"/>
  <c r="BA40" i="22"/>
  <c r="AZ40" i="22"/>
  <c r="AY40" i="22"/>
  <c r="AX40" i="22"/>
  <c r="AW40" i="22"/>
  <c r="AV40" i="22"/>
  <c r="AU40" i="22"/>
  <c r="AT40" i="22"/>
  <c r="AS40" i="22"/>
  <c r="AR40" i="22"/>
  <c r="AQ40" i="22"/>
  <c r="AP40" i="22"/>
  <c r="AO40" i="22"/>
  <c r="AN40" i="22"/>
  <c r="AM40" i="22"/>
  <c r="AL40" i="22"/>
  <c r="AK40" i="22"/>
  <c r="AJ40" i="22"/>
  <c r="AI40" i="22"/>
  <c r="AH40" i="22"/>
  <c r="AG40" i="22"/>
  <c r="AF40" i="22"/>
  <c r="AE40" i="22"/>
  <c r="AD40" i="22"/>
  <c r="AC40" i="22"/>
  <c r="AB40" i="22"/>
  <c r="AA40" i="22"/>
  <c r="Z40" i="22"/>
  <c r="Y40" i="22"/>
  <c r="X40" i="22"/>
  <c r="W40" i="22"/>
  <c r="V40" i="22"/>
  <c r="U40" i="22"/>
  <c r="T40" i="22"/>
  <c r="S40" i="22"/>
  <c r="N40" i="22"/>
  <c r="M40" i="22"/>
  <c r="L40" i="22"/>
  <c r="K40" i="22"/>
  <c r="BN34" i="22"/>
  <c r="BM34" i="22"/>
  <c r="BL34" i="22"/>
  <c r="BK34" i="22"/>
  <c r="BJ34" i="22"/>
  <c r="BI34" i="22"/>
  <c r="BH34" i="22"/>
  <c r="BG34" i="22"/>
  <c r="BF34" i="22"/>
  <c r="BE34" i="22"/>
  <c r="BD34" i="22"/>
  <c r="BC34" i="22"/>
  <c r="BB34" i="22"/>
  <c r="BA34" i="22"/>
  <c r="AZ34" i="22"/>
  <c r="AY34" i="22"/>
  <c r="AX34" i="22"/>
  <c r="AW34" i="22"/>
  <c r="AV34" i="22"/>
  <c r="AU34" i="22"/>
  <c r="AT34" i="22"/>
  <c r="AS34" i="22"/>
  <c r="AR34" i="22"/>
  <c r="AQ34" i="22"/>
  <c r="AP34" i="22"/>
  <c r="AO34" i="22"/>
  <c r="AN34" i="22"/>
  <c r="AM34" i="22"/>
  <c r="AL34" i="22"/>
  <c r="AK34" i="22"/>
  <c r="AJ34" i="22"/>
  <c r="AI34" i="22"/>
  <c r="AH34" i="22"/>
  <c r="AG34" i="22"/>
  <c r="AF34" i="22"/>
  <c r="AE34" i="22"/>
  <c r="AD34" i="22"/>
  <c r="AC34" i="22"/>
  <c r="AB34" i="22"/>
  <c r="AA34" i="22"/>
  <c r="Z34" i="22"/>
  <c r="Y34" i="22"/>
  <c r="X34" i="22"/>
  <c r="W34" i="22"/>
  <c r="V34" i="22"/>
  <c r="U34" i="22"/>
  <c r="T34" i="22"/>
  <c r="S34" i="22"/>
  <c r="R34" i="22"/>
  <c r="Q34" i="22"/>
  <c r="M34" i="22"/>
  <c r="L34" i="22"/>
  <c r="K34" i="22"/>
  <c r="BN33" i="22"/>
  <c r="BM33" i="22"/>
  <c r="BL33" i="22"/>
  <c r="BK33" i="22"/>
  <c r="BJ33" i="22"/>
  <c r="BI33" i="22"/>
  <c r="BH33" i="22"/>
  <c r="BG33" i="22"/>
  <c r="BF33" i="22"/>
  <c r="BE33" i="22"/>
  <c r="BD33" i="22"/>
  <c r="BC33" i="22"/>
  <c r="BB33" i="22"/>
  <c r="BA33" i="22"/>
  <c r="AZ33" i="22"/>
  <c r="AY33" i="22"/>
  <c r="AX33" i="22"/>
  <c r="AW33" i="22"/>
  <c r="AV33" i="22"/>
  <c r="AU33" i="22"/>
  <c r="AT33" i="22"/>
  <c r="AS33" i="22"/>
  <c r="AR33" i="22"/>
  <c r="AQ33" i="22"/>
  <c r="AP33" i="22"/>
  <c r="AO33" i="22"/>
  <c r="AN33" i="22"/>
  <c r="AM33" i="22"/>
  <c r="AL33" i="22"/>
  <c r="AK33" i="22"/>
  <c r="AJ33" i="22"/>
  <c r="AI33" i="22"/>
  <c r="AH33" i="22"/>
  <c r="AG33" i="22"/>
  <c r="AF33" i="22"/>
  <c r="AE33" i="22"/>
  <c r="AD33" i="22"/>
  <c r="AC33" i="22"/>
  <c r="AB33" i="22"/>
  <c r="AA33" i="22"/>
  <c r="Z33" i="22"/>
  <c r="Y33" i="22"/>
  <c r="X33" i="22"/>
  <c r="W33" i="22"/>
  <c r="V33" i="22"/>
  <c r="U33" i="22"/>
  <c r="T33" i="22"/>
  <c r="S33" i="22"/>
  <c r="R33" i="22"/>
  <c r="Q33" i="22"/>
  <c r="P33" i="22"/>
  <c r="M33" i="22"/>
  <c r="L33" i="22"/>
  <c r="K33" i="22"/>
  <c r="BN20" i="22"/>
  <c r="BM20" i="22"/>
  <c r="BL20" i="22"/>
  <c r="BK20" i="22"/>
  <c r="BJ20" i="22"/>
  <c r="BI20" i="22"/>
  <c r="BH20" i="22"/>
  <c r="BG20" i="22"/>
  <c r="BF20" i="22"/>
  <c r="BE20" i="22"/>
  <c r="BD20" i="22"/>
  <c r="BC20" i="22"/>
  <c r="BB20" i="22"/>
  <c r="BA20" i="22"/>
  <c r="AZ20" i="22"/>
  <c r="AY20" i="22"/>
  <c r="AX20" i="22"/>
  <c r="AW20" i="22"/>
  <c r="AV20" i="22"/>
  <c r="AU20" i="22"/>
  <c r="AT20" i="22"/>
  <c r="AS20" i="22"/>
  <c r="AR20" i="22"/>
  <c r="AQ20" i="22"/>
  <c r="AP20" i="22"/>
  <c r="AO20" i="22"/>
  <c r="AN20" i="22"/>
  <c r="AM20" i="22"/>
  <c r="AL20" i="22"/>
  <c r="AK20" i="22"/>
  <c r="AJ20" i="22"/>
  <c r="AI20" i="22"/>
  <c r="AH20" i="22"/>
  <c r="AG20" i="22"/>
  <c r="AF20" i="22"/>
  <c r="AE20" i="22"/>
  <c r="AD20" i="22"/>
  <c r="AC20" i="22"/>
  <c r="AB20" i="22"/>
  <c r="AA20" i="22"/>
  <c r="Z20" i="22"/>
  <c r="Y20" i="22"/>
  <c r="X20" i="22"/>
  <c r="W20" i="22"/>
  <c r="V20" i="22"/>
  <c r="U20" i="22"/>
  <c r="T20" i="22"/>
  <c r="S20" i="22"/>
  <c r="R20" i="22"/>
  <c r="Q20" i="22"/>
  <c r="P20" i="22"/>
  <c r="O20" i="22"/>
  <c r="M20" i="22"/>
  <c r="L20" i="22"/>
  <c r="K20" i="22"/>
  <c r="D20" i="22"/>
  <c r="BN36" i="22"/>
  <c r="BM36" i="22"/>
  <c r="BL36" i="22"/>
  <c r="BK36" i="22"/>
  <c r="BJ36" i="22"/>
  <c r="BI36" i="22"/>
  <c r="BH36" i="22"/>
  <c r="BG36" i="22"/>
  <c r="BF36" i="22"/>
  <c r="BE36" i="22"/>
  <c r="BD36" i="22"/>
  <c r="BC36" i="22"/>
  <c r="BB36" i="22"/>
  <c r="BA36" i="22"/>
  <c r="AZ36" i="22"/>
  <c r="AY36" i="22"/>
  <c r="AX36" i="22"/>
  <c r="AW36" i="22"/>
  <c r="AV36" i="22"/>
  <c r="AU36" i="22"/>
  <c r="AT36" i="22"/>
  <c r="AS36" i="22"/>
  <c r="AR36" i="22"/>
  <c r="AQ36" i="22"/>
  <c r="AP36" i="22"/>
  <c r="AO36" i="22"/>
  <c r="AN36" i="22"/>
  <c r="AM36" i="22"/>
  <c r="AL36" i="22"/>
  <c r="AK36" i="22"/>
  <c r="AJ36" i="22"/>
  <c r="AI36" i="22"/>
  <c r="AH36" i="22"/>
  <c r="AG36" i="22"/>
  <c r="AF36" i="22"/>
  <c r="AE36" i="22"/>
  <c r="AD36" i="22"/>
  <c r="AC36" i="22"/>
  <c r="AB36" i="22"/>
  <c r="AA36" i="22"/>
  <c r="Z36" i="22"/>
  <c r="Y36" i="22"/>
  <c r="X36" i="22"/>
  <c r="W36" i="22"/>
  <c r="V36" i="22"/>
  <c r="U36" i="22"/>
  <c r="T36" i="22"/>
  <c r="S36" i="22"/>
  <c r="R36" i="22"/>
  <c r="Q36" i="22"/>
  <c r="O36" i="22"/>
  <c r="M36" i="22"/>
  <c r="L36" i="22"/>
  <c r="K36" i="22"/>
  <c r="M9" i="18"/>
  <c r="W87" i="22" l="1"/>
  <c r="T36" i="21"/>
  <c r="X87" i="22"/>
  <c r="U36" i="21"/>
  <c r="S44" i="21"/>
  <c r="T45" i="21"/>
  <c r="I36" i="21"/>
  <c r="L45" i="21" s="1"/>
  <c r="N89" i="22"/>
  <c r="M88" i="22"/>
  <c r="B26" i="2"/>
  <c r="Q87" i="22"/>
  <c r="N36" i="21"/>
  <c r="R87" i="22"/>
  <c r="O36" i="21"/>
  <c r="S87" i="22"/>
  <c r="P36" i="21"/>
  <c r="M87" i="22"/>
  <c r="J36" i="21"/>
  <c r="U87" i="22"/>
  <c r="R36" i="21"/>
  <c r="P89" i="22"/>
  <c r="K36" i="21"/>
  <c r="X89" i="22"/>
  <c r="S36" i="21"/>
  <c r="U44" i="21" s="1"/>
  <c r="O87" i="22"/>
  <c r="L36" i="21"/>
  <c r="P87" i="22"/>
  <c r="M36" i="21"/>
  <c r="S17" i="21"/>
  <c r="S24" i="21"/>
  <c r="N24" i="21"/>
  <c r="N17" i="21"/>
  <c r="P24" i="21"/>
  <c r="P17" i="21"/>
  <c r="O24" i="21"/>
  <c r="O17" i="21"/>
  <c r="Q24" i="21"/>
  <c r="Q17" i="21"/>
  <c r="P23" i="22"/>
  <c r="O64" i="22"/>
  <c r="Z64" i="22"/>
  <c r="W64" i="22"/>
  <c r="AH64" i="22"/>
  <c r="BK64" i="22"/>
  <c r="W68" i="22"/>
  <c r="M67" i="22"/>
  <c r="X67" i="22"/>
  <c r="AX64" i="22"/>
  <c r="AQ67" i="22"/>
  <c r="BA64" i="22"/>
  <c r="M64" i="22"/>
  <c r="BI64" i="22"/>
  <c r="K67" i="22"/>
  <c r="M68" i="22"/>
  <c r="U67" i="22"/>
  <c r="BF68" i="22"/>
  <c r="R42" i="22"/>
  <c r="AM63" i="22"/>
  <c r="BH63" i="22"/>
  <c r="W69" i="22"/>
  <c r="AJ69" i="22"/>
  <c r="AX69" i="22"/>
  <c r="L63" i="22"/>
  <c r="AP63" i="22"/>
  <c r="BK63" i="22"/>
  <c r="N64" i="22"/>
  <c r="Y64" i="22"/>
  <c r="AZ64" i="22"/>
  <c r="BJ64" i="22"/>
  <c r="O68" i="22"/>
  <c r="H69" i="22"/>
  <c r="BG69" i="22" s="1"/>
  <c r="X69" i="22"/>
  <c r="AM69" i="22"/>
  <c r="BH69" i="22"/>
  <c r="L69" i="22"/>
  <c r="AN69" i="22"/>
  <c r="R63" i="22"/>
  <c r="AU63" i="22"/>
  <c r="Q64" i="22"/>
  <c r="AB64" i="22"/>
  <c r="BB64" i="22"/>
  <c r="BM64" i="22"/>
  <c r="AS67" i="22"/>
  <c r="Z68" i="22"/>
  <c r="M69" i="22"/>
  <c r="Z69" i="22"/>
  <c r="AO69" i="22"/>
  <c r="BN69" i="22"/>
  <c r="BN63" i="22"/>
  <c r="Y69" i="22"/>
  <c r="BL69" i="22"/>
  <c r="T63" i="22"/>
  <c r="AX63" i="22"/>
  <c r="R64" i="22"/>
  <c r="AC64" i="22"/>
  <c r="AS64" i="22"/>
  <c r="BC64" i="22"/>
  <c r="BN64" i="22"/>
  <c r="BD67" i="22"/>
  <c r="AK68" i="22"/>
  <c r="O69" i="22"/>
  <c r="AB69" i="22"/>
  <c r="AP69" i="22"/>
  <c r="O63" i="22"/>
  <c r="W63" i="22"/>
  <c r="AZ63" i="22"/>
  <c r="T64" i="22"/>
  <c r="AD64" i="22"/>
  <c r="AT64" i="22"/>
  <c r="BE64" i="22"/>
  <c r="P69" i="22"/>
  <c r="AE69" i="22"/>
  <c r="AU69" i="22"/>
  <c r="AR63" i="22"/>
  <c r="Z63" i="22"/>
  <c r="BC63" i="22"/>
  <c r="H64" i="22"/>
  <c r="U64" i="22"/>
  <c r="AE64" i="22"/>
  <c r="AU64" i="22"/>
  <c r="BF64" i="22"/>
  <c r="Q69" i="22"/>
  <c r="AG69" i="22"/>
  <c r="AV69" i="22"/>
  <c r="AB63" i="22"/>
  <c r="BF63" i="22"/>
  <c r="L64" i="22"/>
  <c r="V64" i="22"/>
  <c r="AG64" i="22"/>
  <c r="AW64" i="22"/>
  <c r="BH64" i="22"/>
  <c r="T69" i="22"/>
  <c r="AH69" i="22"/>
  <c r="AN88" i="22"/>
  <c r="AE89" i="22"/>
  <c r="T88" i="22"/>
  <c r="AJ88" i="22"/>
  <c r="BB88" i="22"/>
  <c r="BJ88" i="22"/>
  <c r="BG86" i="22"/>
  <c r="AM89" i="22"/>
  <c r="N88" i="22"/>
  <c r="BK89" i="22"/>
  <c r="V88" i="22"/>
  <c r="AR88" i="22"/>
  <c r="BL88" i="22"/>
  <c r="AO89" i="22"/>
  <c r="X88" i="22"/>
  <c r="AT88" i="22"/>
  <c r="O89" i="22"/>
  <c r="AU89" i="22"/>
  <c r="AB88" i="22"/>
  <c r="AV88" i="22"/>
  <c r="Q89" i="22"/>
  <c r="AW89" i="22"/>
  <c r="AD88" i="22"/>
  <c r="AZ88" i="22"/>
  <c r="W89" i="22"/>
  <c r="BC89" i="22"/>
  <c r="AF88" i="22"/>
  <c r="Y89" i="22"/>
  <c r="BE89" i="22"/>
  <c r="BD88" i="22"/>
  <c r="P88" i="22"/>
  <c r="AL88" i="22"/>
  <c r="BH88" i="22"/>
  <c r="AG89" i="22"/>
  <c r="BM89" i="22"/>
  <c r="O40" i="22"/>
  <c r="S27" i="22"/>
  <c r="Q43" i="22"/>
  <c r="S47" i="22"/>
  <c r="S52" i="22"/>
  <c r="N63" i="22"/>
  <c r="V63" i="22"/>
  <c r="AD63" i="22"/>
  <c r="AL63" i="22"/>
  <c r="AT63" i="22"/>
  <c r="BB63" i="22"/>
  <c r="BJ63" i="22"/>
  <c r="P64" i="22"/>
  <c r="X64" i="22"/>
  <c r="AF64" i="22"/>
  <c r="AV64" i="22"/>
  <c r="BD64" i="22"/>
  <c r="BL64" i="22"/>
  <c r="BF65" i="22"/>
  <c r="BN65" i="22"/>
  <c r="P67" i="22"/>
  <c r="AA67" i="22"/>
  <c r="AV67" i="22"/>
  <c r="R68" i="22"/>
  <c r="AC68" i="22"/>
  <c r="AM68" i="22"/>
  <c r="BM69" i="22"/>
  <c r="BJ69" i="22"/>
  <c r="AT69" i="22"/>
  <c r="AL69" i="22"/>
  <c r="AD69" i="22"/>
  <c r="V69" i="22"/>
  <c r="N69" i="22"/>
  <c r="BI69" i="22"/>
  <c r="AS69" i="22"/>
  <c r="AK69" i="22"/>
  <c r="AC69" i="22"/>
  <c r="U69" i="22"/>
  <c r="AQ69" i="22"/>
  <c r="AI69" i="22"/>
  <c r="AA69" i="22"/>
  <c r="S69" i="22"/>
  <c r="K69" i="22"/>
  <c r="R69" i="22"/>
  <c r="AF69" i="22"/>
  <c r="AR69" i="22"/>
  <c r="BG65" i="22"/>
  <c r="BN67" i="22"/>
  <c r="BF67" i="22"/>
  <c r="AX67" i="22"/>
  <c r="Z67" i="22"/>
  <c r="R67" i="22"/>
  <c r="BK67" i="22"/>
  <c r="BC67" i="22"/>
  <c r="AU67" i="22"/>
  <c r="AE67" i="22"/>
  <c r="W67" i="22"/>
  <c r="O67" i="22"/>
  <c r="Q67" i="22"/>
  <c r="AB67" i="22"/>
  <c r="AW67" i="22"/>
  <c r="BH67" i="22"/>
  <c r="BH68" i="22"/>
  <c r="AJ68" i="22"/>
  <c r="AB68" i="22"/>
  <c r="T68" i="22"/>
  <c r="L68" i="22"/>
  <c r="BM68" i="22"/>
  <c r="BE68" i="22"/>
  <c r="AO68" i="22"/>
  <c r="AG68" i="22"/>
  <c r="Y68" i="22"/>
  <c r="Q68" i="22"/>
  <c r="H68" i="22"/>
  <c r="AZ68" i="22" s="1"/>
  <c r="S68" i="22"/>
  <c r="AD68" i="22"/>
  <c r="AN68" i="22"/>
  <c r="BJ68" i="22"/>
  <c r="P63" i="22"/>
  <c r="X63" i="22"/>
  <c r="AN63" i="22"/>
  <c r="AV63" i="22"/>
  <c r="BD63" i="22"/>
  <c r="BL63" i="22"/>
  <c r="L65" i="22"/>
  <c r="BH65" i="22"/>
  <c r="H67" i="22"/>
  <c r="S67" i="22"/>
  <c r="AC67" i="22"/>
  <c r="AY67" i="22"/>
  <c r="BI67" i="22"/>
  <c r="U68" i="22"/>
  <c r="AE68" i="22"/>
  <c r="BA68" i="22"/>
  <c r="BK68" i="22"/>
  <c r="I84" i="22"/>
  <c r="J26" i="2" s="1"/>
  <c r="U88" i="22"/>
  <c r="V89" i="22"/>
  <c r="AC88" i="22"/>
  <c r="AD89" i="22"/>
  <c r="AK88" i="22"/>
  <c r="AL89" i="22"/>
  <c r="AS88" i="22"/>
  <c r="AT89" i="22"/>
  <c r="BA88" i="22"/>
  <c r="BB89" i="22"/>
  <c r="BI88" i="22"/>
  <c r="BJ89" i="22"/>
  <c r="L87" i="22"/>
  <c r="H63" i="22"/>
  <c r="Q63" i="22"/>
  <c r="Y63" i="22"/>
  <c r="AO63" i="22"/>
  <c r="AW63" i="22"/>
  <c r="BE63" i="22"/>
  <c r="BM63" i="22"/>
  <c r="K64" i="22"/>
  <c r="S64" i="22"/>
  <c r="AA64" i="22"/>
  <c r="AI64" i="22"/>
  <c r="AY64" i="22"/>
  <c r="BI65" i="22"/>
  <c r="T67" i="22"/>
  <c r="AD67" i="22"/>
  <c r="AZ67" i="22"/>
  <c r="BJ67" i="22"/>
  <c r="K68" i="22"/>
  <c r="V68" i="22"/>
  <c r="AF68" i="22"/>
  <c r="BB68" i="22"/>
  <c r="BL68" i="22"/>
  <c r="BK69" i="22"/>
  <c r="K86" i="22"/>
  <c r="T87" i="22"/>
  <c r="AL65" i="22"/>
  <c r="BJ65" i="22"/>
  <c r="BA67" i="22"/>
  <c r="BL67" i="22"/>
  <c r="AH68" i="22"/>
  <c r="BC68" i="22"/>
  <c r="BN68" i="22"/>
  <c r="S86" i="22"/>
  <c r="AB87" i="22"/>
  <c r="K63" i="22"/>
  <c r="S63" i="22"/>
  <c r="AA63" i="22"/>
  <c r="AQ63" i="22"/>
  <c r="AY63" i="22"/>
  <c r="BG63" i="22"/>
  <c r="O65" i="22"/>
  <c r="BK65" i="22"/>
  <c r="L67" i="22"/>
  <c r="V67" i="22"/>
  <c r="AR67" i="22"/>
  <c r="BB67" i="22"/>
  <c r="BM67" i="22"/>
  <c r="N68" i="22"/>
  <c r="X68" i="22"/>
  <c r="AI68" i="22"/>
  <c r="BD68" i="22"/>
  <c r="AA86" i="22"/>
  <c r="AJ87" i="22"/>
  <c r="BL65" i="22"/>
  <c r="AI86" i="22"/>
  <c r="AR87" i="22"/>
  <c r="M63" i="22"/>
  <c r="U63" i="22"/>
  <c r="AC63" i="22"/>
  <c r="AS63" i="22"/>
  <c r="BA63" i="22"/>
  <c r="H65" i="22"/>
  <c r="T65" i="22" s="1"/>
  <c r="Q65" i="22"/>
  <c r="Y65" i="22"/>
  <c r="N67" i="22"/>
  <c r="Y67" i="22"/>
  <c r="AT67" i="22"/>
  <c r="BE67" i="22"/>
  <c r="P68" i="22"/>
  <c r="AA68" i="22"/>
  <c r="AL68" i="22"/>
  <c r="BG68" i="22"/>
  <c r="AQ86" i="22"/>
  <c r="AZ87" i="22"/>
  <c r="L86" i="22"/>
  <c r="T86" i="22"/>
  <c r="AB86" i="22"/>
  <c r="AJ86" i="22"/>
  <c r="AR86" i="22"/>
  <c r="AZ86" i="22"/>
  <c r="BH86" i="22"/>
  <c r="O88" i="22"/>
  <c r="W88" i="22"/>
  <c r="AE88" i="22"/>
  <c r="AM88" i="22"/>
  <c r="AU88" i="22"/>
  <c r="BC88" i="22"/>
  <c r="BK88" i="22"/>
  <c r="R89" i="22"/>
  <c r="Z89" i="22"/>
  <c r="AH89" i="22"/>
  <c r="AP89" i="22"/>
  <c r="AX89" i="22"/>
  <c r="BF89" i="22"/>
  <c r="BN89" i="22"/>
  <c r="M86" i="22"/>
  <c r="U86" i="22"/>
  <c r="AC86" i="22"/>
  <c r="AK86" i="22"/>
  <c r="AS86" i="22"/>
  <c r="BA86" i="22"/>
  <c r="BI86" i="22"/>
  <c r="N87" i="22"/>
  <c r="V87" i="22"/>
  <c r="AD87" i="22"/>
  <c r="AL87" i="22"/>
  <c r="AT87" i="22"/>
  <c r="BB87" i="22"/>
  <c r="BJ87" i="22"/>
  <c r="S89" i="22"/>
  <c r="AA89" i="22"/>
  <c r="AI89" i="22"/>
  <c r="AQ89" i="22"/>
  <c r="AY89" i="22"/>
  <c r="BG89" i="22"/>
  <c r="N86" i="22"/>
  <c r="V86" i="22"/>
  <c r="AD86" i="22"/>
  <c r="AL86" i="22"/>
  <c r="AT86" i="22"/>
  <c r="BB86" i="22"/>
  <c r="BJ86" i="22"/>
  <c r="Q88" i="22"/>
  <c r="Y88" i="22"/>
  <c r="AG88" i="22"/>
  <c r="AO88" i="22"/>
  <c r="AW88" i="22"/>
  <c r="BE88" i="22"/>
  <c r="BM88" i="22"/>
  <c r="T89" i="22"/>
  <c r="AB89" i="22"/>
  <c r="AJ89" i="22"/>
  <c r="AR89" i="22"/>
  <c r="AZ89" i="22"/>
  <c r="BH89" i="22"/>
  <c r="O86" i="22"/>
  <c r="W86" i="22"/>
  <c r="AE86" i="22"/>
  <c r="AM86" i="22"/>
  <c r="AU86" i="22"/>
  <c r="BC86" i="22"/>
  <c r="BK86" i="22"/>
  <c r="R88" i="22"/>
  <c r="Z88" i="22"/>
  <c r="AH88" i="22"/>
  <c r="AP88" i="22"/>
  <c r="AX88" i="22"/>
  <c r="BF88" i="22"/>
  <c r="BN88" i="22"/>
  <c r="U89" i="22"/>
  <c r="AC89" i="22"/>
  <c r="AK89" i="22"/>
  <c r="AS89" i="22"/>
  <c r="BA89" i="22"/>
  <c r="BI89" i="22"/>
  <c r="P86" i="22"/>
  <c r="X86" i="22"/>
  <c r="AF86" i="22"/>
  <c r="AN86" i="22"/>
  <c r="AV86" i="22"/>
  <c r="BD86" i="22"/>
  <c r="BL86" i="22"/>
  <c r="S88" i="22"/>
  <c r="AA88" i="22"/>
  <c r="AI88" i="22"/>
  <c r="AQ88" i="22"/>
  <c r="AY88" i="22"/>
  <c r="BG88" i="22"/>
  <c r="Q86" i="22"/>
  <c r="Y86" i="22"/>
  <c r="AG86" i="22"/>
  <c r="AO86" i="22"/>
  <c r="AW86" i="22"/>
  <c r="BE86" i="22"/>
  <c r="BM86" i="22"/>
  <c r="R86" i="22"/>
  <c r="Z86" i="22"/>
  <c r="AH86" i="22"/>
  <c r="AP86" i="22"/>
  <c r="AX86" i="22"/>
  <c r="BF86" i="22"/>
  <c r="K44" i="21" l="1"/>
  <c r="U45" i="21"/>
  <c r="T44" i="21"/>
  <c r="S45" i="21"/>
  <c r="R44" i="21"/>
  <c r="M44" i="21"/>
  <c r="N45" i="21"/>
  <c r="O44" i="21"/>
  <c r="P45" i="21"/>
  <c r="R45" i="21"/>
  <c r="Q44" i="21"/>
  <c r="N44" i="21"/>
  <c r="O45" i="21"/>
  <c r="L44" i="21"/>
  <c r="J42" i="21"/>
  <c r="M45" i="21"/>
  <c r="K43" i="21"/>
  <c r="Q45" i="21"/>
  <c r="P44" i="21"/>
  <c r="S28" i="21"/>
  <c r="P28" i="21"/>
  <c r="Q28" i="21"/>
  <c r="N28" i="21"/>
  <c r="O28" i="21"/>
  <c r="W30" i="22"/>
  <c r="AD65" i="22"/>
  <c r="AI65" i="22"/>
  <c r="V65" i="22"/>
  <c r="AK65" i="22"/>
  <c r="AA65" i="22"/>
  <c r="AP65" i="22"/>
  <c r="N65" i="22"/>
  <c r="AC65" i="22"/>
  <c r="S65" i="22"/>
  <c r="AH65" i="22"/>
  <c r="U65" i="22"/>
  <c r="K65" i="22"/>
  <c r="K76" i="22" s="1"/>
  <c r="Z65" i="22"/>
  <c r="AF65" i="22"/>
  <c r="AM65" i="22"/>
  <c r="M65" i="22"/>
  <c r="M76" i="22" s="1"/>
  <c r="AJ65" i="22"/>
  <c r="R65" i="22"/>
  <c r="AN65" i="22"/>
  <c r="AO65" i="22"/>
  <c r="X65" i="22"/>
  <c r="AE65" i="22"/>
  <c r="AB65" i="22"/>
  <c r="AG65" i="22"/>
  <c r="P65" i="22"/>
  <c r="W65" i="22"/>
  <c r="AF67" i="22"/>
  <c r="AY68" i="22"/>
  <c r="L75" i="22"/>
  <c r="J29" i="21" s="1"/>
  <c r="L76" i="22"/>
  <c r="S49" i="22"/>
  <c r="S50" i="22"/>
  <c r="S48" i="22"/>
  <c r="R51" i="22"/>
  <c r="D37" i="8"/>
  <c r="B21" i="8" s="1"/>
  <c r="C37" i="8"/>
  <c r="B20" i="8" s="1"/>
  <c r="B37" i="8"/>
  <c r="G59" i="16" l="1"/>
  <c r="G53" i="16"/>
  <c r="G62" i="16"/>
  <c r="G10" i="16"/>
  <c r="G20" i="16"/>
  <c r="G26" i="16"/>
  <c r="G48" i="16"/>
  <c r="G51" i="16"/>
  <c r="F43" i="22" s="1"/>
  <c r="G67" i="16"/>
  <c r="G7" i="16"/>
  <c r="G57" i="16"/>
  <c r="G54" i="16"/>
  <c r="G81" i="16"/>
  <c r="G46" i="16"/>
  <c r="G25" i="16"/>
  <c r="G45" i="16"/>
  <c r="F44" i="22" s="1"/>
  <c r="G35" i="16"/>
  <c r="G70" i="16"/>
  <c r="G56" i="16"/>
  <c r="G13" i="16"/>
  <c r="G77" i="16"/>
  <c r="G82" i="16"/>
  <c r="G28" i="16"/>
  <c r="G73" i="16"/>
  <c r="G16" i="16"/>
  <c r="G9" i="16"/>
  <c r="G47" i="16"/>
  <c r="G79" i="16"/>
  <c r="F38" i="22" s="1"/>
  <c r="G15" i="16"/>
  <c r="G38" i="16"/>
  <c r="G66" i="16"/>
  <c r="G27" i="16"/>
  <c r="G68" i="16"/>
  <c r="G49" i="16"/>
  <c r="G69" i="16"/>
  <c r="G83" i="16"/>
  <c r="G78" i="16"/>
  <c r="G29" i="16"/>
  <c r="G80" i="16"/>
  <c r="G50" i="16"/>
  <c r="G72" i="16"/>
  <c r="G65" i="16"/>
  <c r="G55" i="16"/>
  <c r="G71" i="16"/>
  <c r="F46" i="22" s="1"/>
  <c r="G42" i="16"/>
  <c r="G61" i="16"/>
  <c r="G76" i="16"/>
  <c r="G8" i="16"/>
  <c r="F40" i="22" s="1"/>
  <c r="G75" i="16"/>
  <c r="G43" i="16"/>
  <c r="G14" i="16"/>
  <c r="G52" i="16"/>
  <c r="G58" i="16"/>
  <c r="G60" i="16"/>
  <c r="G63" i="16"/>
  <c r="G74" i="16"/>
  <c r="G11" i="16"/>
  <c r="G12" i="16"/>
  <c r="F42" i="22" s="1"/>
  <c r="G64" i="16"/>
  <c r="G36" i="16"/>
  <c r="G41" i="16"/>
  <c r="F35" i="22" s="1"/>
  <c r="G24" i="16"/>
  <c r="F47" i="22" s="1"/>
  <c r="G92" i="16"/>
  <c r="F39" i="22" s="1"/>
  <c r="G112" i="16"/>
  <c r="G94" i="16"/>
  <c r="G97" i="16"/>
  <c r="G86" i="16"/>
  <c r="F34" i="22" s="1"/>
  <c r="G93" i="16"/>
  <c r="G89" i="16"/>
  <c r="G87" i="16"/>
  <c r="F41" i="22" s="1"/>
  <c r="G109" i="16"/>
  <c r="F31" i="22" s="1"/>
  <c r="G111" i="16"/>
  <c r="G107" i="16"/>
  <c r="G106" i="16"/>
  <c r="G102" i="16"/>
  <c r="G110" i="16"/>
  <c r="G101" i="16"/>
  <c r="F36" i="22" s="1"/>
  <c r="G96" i="16"/>
  <c r="F37" i="22" s="1"/>
  <c r="G85" i="16"/>
  <c r="G103" i="16"/>
  <c r="F48" i="22" s="1"/>
  <c r="G84" i="16"/>
  <c r="G99" i="16"/>
  <c r="G104" i="16"/>
  <c r="G88" i="16"/>
  <c r="G113" i="16"/>
  <c r="F49" i="22" s="1"/>
  <c r="G100" i="16"/>
  <c r="G108" i="16"/>
  <c r="D18" i="21"/>
  <c r="D70" i="22"/>
  <c r="D69" i="22"/>
  <c r="D68" i="22"/>
  <c r="D67" i="22"/>
  <c r="D66" i="22"/>
  <c r="D25" i="21"/>
  <c r="D62" i="22"/>
  <c r="D65" i="22"/>
  <c r="D64" i="22"/>
  <c r="D63" i="22"/>
  <c r="K75" i="22"/>
  <c r="M75" i="22"/>
  <c r="M90" i="22" s="1"/>
  <c r="F27" i="22" l="1"/>
  <c r="F25" i="22"/>
  <c r="F28" i="22"/>
  <c r="F26" i="22"/>
  <c r="F22" i="22"/>
  <c r="F30" i="22"/>
  <c r="F24" i="22"/>
  <c r="F20" i="22"/>
  <c r="F23" i="22"/>
  <c r="F21" i="22"/>
  <c r="F29" i="22"/>
  <c r="T25" i="21"/>
  <c r="T26" i="21" s="1"/>
  <c r="U25" i="21"/>
  <c r="U26" i="21" s="1"/>
  <c r="T18" i="21"/>
  <c r="U18" i="21"/>
  <c r="N25" i="21"/>
  <c r="N26" i="21" s="1"/>
  <c r="S25" i="21"/>
  <c r="S26" i="21" s="1"/>
  <c r="O25" i="21"/>
  <c r="O26" i="21" s="1"/>
  <c r="P25" i="21"/>
  <c r="P26" i="21" s="1"/>
  <c r="Q25" i="21"/>
  <c r="Q26" i="21" s="1"/>
  <c r="S18" i="21"/>
  <c r="O18" i="21"/>
  <c r="P18" i="21"/>
  <c r="Q18" i="21"/>
  <c r="N18" i="21"/>
  <c r="K29" i="21"/>
  <c r="H70" i="16"/>
  <c r="I70" i="16" s="1"/>
  <c r="U20" i="21" l="1"/>
  <c r="U19" i="21"/>
  <c r="T20" i="21"/>
  <c r="T19" i="21"/>
  <c r="P19" i="21"/>
  <c r="P20" i="21"/>
  <c r="N20" i="21"/>
  <c r="N19" i="21"/>
  <c r="Q20" i="21"/>
  <c r="Q19" i="21"/>
  <c r="O20" i="21"/>
  <c r="O19" i="21"/>
  <c r="S20" i="21"/>
  <c r="S19" i="21"/>
  <c r="M92" i="22"/>
  <c r="N85" i="22" s="1"/>
  <c r="K48" i="21"/>
  <c r="K51" i="21" s="1"/>
  <c r="U50" i="22"/>
  <c r="L40" i="21" l="1"/>
  <c r="J10" i="18"/>
  <c r="J11" i="18"/>
  <c r="J12" i="18"/>
  <c r="J13" i="18"/>
  <c r="J14" i="18"/>
  <c r="J15" i="18"/>
  <c r="J16" i="18"/>
  <c r="J17" i="18"/>
  <c r="J18" i="18"/>
  <c r="J19" i="18"/>
  <c r="J20" i="18"/>
  <c r="J21" i="18"/>
  <c r="J22" i="18"/>
  <c r="J23" i="18"/>
  <c r="J24" i="18"/>
  <c r="J25" i="18"/>
  <c r="J26" i="18"/>
  <c r="J27" i="18"/>
  <c r="J28" i="18"/>
  <c r="J29" i="18"/>
  <c r="J30" i="18"/>
  <c r="J31" i="18"/>
  <c r="J32" i="18"/>
  <c r="J33" i="18"/>
  <c r="J34" i="18"/>
  <c r="J35" i="18"/>
  <c r="J36" i="18"/>
  <c r="J37" i="18"/>
  <c r="J38" i="18"/>
  <c r="J39" i="18"/>
  <c r="J40" i="18"/>
  <c r="J41" i="18"/>
  <c r="J42" i="18"/>
  <c r="J43" i="18"/>
  <c r="J44" i="18"/>
  <c r="J45" i="18"/>
  <c r="J46" i="18"/>
  <c r="J47" i="18"/>
  <c r="J48" i="18"/>
  <c r="J49" i="18"/>
  <c r="J50" i="18"/>
  <c r="J51" i="18"/>
  <c r="J52" i="18"/>
  <c r="J53" i="18"/>
  <c r="J54" i="18"/>
  <c r="J55" i="18"/>
  <c r="J56" i="18"/>
  <c r="J57" i="18"/>
  <c r="J58" i="18"/>
  <c r="J59" i="18"/>
  <c r="J60" i="18"/>
  <c r="J61" i="18"/>
  <c r="J62" i="18"/>
  <c r="J63" i="18"/>
  <c r="J64" i="18"/>
  <c r="J65" i="18"/>
  <c r="J66" i="18"/>
  <c r="J67" i="18"/>
  <c r="J68" i="18"/>
  <c r="J69" i="18"/>
  <c r="J70" i="18"/>
  <c r="J71" i="18"/>
  <c r="J72" i="18"/>
  <c r="J73" i="18"/>
  <c r="J74" i="18"/>
  <c r="J75" i="18"/>
  <c r="J76" i="18"/>
  <c r="J77" i="18"/>
  <c r="J78" i="18"/>
  <c r="J79" i="18"/>
  <c r="J80" i="18"/>
  <c r="J81" i="18"/>
  <c r="J82" i="18"/>
  <c r="J83" i="18"/>
  <c r="J84" i="18"/>
  <c r="J85" i="18"/>
  <c r="J86" i="18"/>
  <c r="J87" i="18"/>
  <c r="J88" i="18"/>
  <c r="J89" i="18"/>
  <c r="J90" i="18"/>
  <c r="J91" i="18"/>
  <c r="J92" i="18"/>
  <c r="J93" i="18"/>
  <c r="J94" i="18"/>
  <c r="J95" i="18"/>
  <c r="J96" i="18"/>
  <c r="J97" i="18"/>
  <c r="J98" i="18"/>
  <c r="J99" i="18"/>
  <c r="J100" i="18"/>
  <c r="J101" i="18"/>
  <c r="J102" i="18"/>
  <c r="J103" i="18"/>
  <c r="J104" i="18"/>
  <c r="J105" i="18"/>
  <c r="J106" i="18"/>
  <c r="J107" i="18"/>
  <c r="J108" i="18"/>
  <c r="J109" i="18"/>
  <c r="J110" i="18"/>
  <c r="J111" i="18"/>
  <c r="J112" i="18"/>
  <c r="J113" i="18"/>
  <c r="J114" i="18"/>
  <c r="J115" i="18"/>
  <c r="J116" i="18"/>
  <c r="J117" i="18"/>
  <c r="J118" i="18"/>
  <c r="J119" i="18"/>
  <c r="J120" i="18"/>
  <c r="J121" i="18"/>
  <c r="J122" i="18"/>
  <c r="J123" i="18"/>
  <c r="J124" i="18"/>
  <c r="J125" i="18"/>
  <c r="J126" i="18"/>
  <c r="J127" i="18"/>
  <c r="J128" i="18"/>
  <c r="J129" i="18"/>
  <c r="J130" i="18"/>
  <c r="J131" i="18"/>
  <c r="J132" i="18"/>
  <c r="J133" i="18"/>
  <c r="J134" i="18"/>
  <c r="J135" i="18"/>
  <c r="J136" i="18"/>
  <c r="J137" i="18"/>
  <c r="J138" i="18"/>
  <c r="J139" i="18"/>
  <c r="J140" i="18"/>
  <c r="J141" i="18"/>
  <c r="J142" i="18"/>
  <c r="J143" i="18"/>
  <c r="J144" i="18"/>
  <c r="J145" i="18"/>
  <c r="J146" i="18"/>
  <c r="J147" i="18"/>
  <c r="J148" i="18"/>
  <c r="J149" i="18"/>
  <c r="J150" i="18"/>
  <c r="J151" i="18"/>
  <c r="J152" i="18"/>
  <c r="J153" i="18"/>
  <c r="J154" i="18"/>
  <c r="J155" i="18"/>
  <c r="J156" i="18"/>
  <c r="J157" i="18"/>
  <c r="J158" i="18"/>
  <c r="J168" i="18"/>
  <c r="J169" i="18"/>
  <c r="J177" i="18"/>
  <c r="J178" i="18"/>
  <c r="J179" i="18"/>
  <c r="J180" i="18"/>
  <c r="J181" i="18"/>
  <c r="J182" i="18"/>
  <c r="J183" i="18"/>
  <c r="J184" i="18"/>
  <c r="J185" i="18"/>
  <c r="J186" i="18"/>
  <c r="J187" i="18"/>
  <c r="J188" i="18"/>
  <c r="J189" i="18"/>
  <c r="J190" i="18"/>
  <c r="J191" i="18"/>
  <c r="J192" i="18"/>
  <c r="J193" i="18"/>
  <c r="J194" i="18"/>
  <c r="J195" i="18"/>
  <c r="J196" i="18"/>
  <c r="J197" i="18"/>
  <c r="J198" i="18"/>
  <c r="J199" i="18"/>
  <c r="J200" i="18"/>
  <c r="J201" i="18"/>
  <c r="J202" i="18"/>
  <c r="J203" i="18"/>
  <c r="J204" i="18"/>
  <c r="J205" i="18"/>
  <c r="J206" i="18"/>
  <c r="J207" i="18"/>
  <c r="J208" i="18"/>
  <c r="J209" i="18"/>
  <c r="J210" i="18"/>
  <c r="J211" i="18"/>
  <c r="J212" i="18"/>
  <c r="J213" i="18"/>
  <c r="J214" i="18"/>
  <c r="J215" i="18"/>
  <c r="J220" i="18"/>
  <c r="J221" i="18"/>
  <c r="J222" i="18"/>
  <c r="J223" i="18"/>
  <c r="J224" i="18"/>
  <c r="J225" i="18"/>
  <c r="J226" i="18"/>
  <c r="J227" i="18"/>
  <c r="J228" i="18"/>
  <c r="J229" i="18"/>
  <c r="J230" i="18"/>
  <c r="J231" i="18"/>
  <c r="J232" i="18"/>
  <c r="J267" i="18"/>
  <c r="J268" i="18"/>
  <c r="J269" i="18"/>
  <c r="J270" i="18"/>
  <c r="J271" i="18"/>
  <c r="J272" i="18"/>
  <c r="J273" i="18"/>
  <c r="J274" i="18"/>
  <c r="J275" i="18"/>
  <c r="J276" i="18"/>
  <c r="J277" i="18"/>
  <c r="J278" i="18"/>
  <c r="J279" i="18"/>
  <c r="J280" i="18"/>
  <c r="J281" i="18"/>
  <c r="J282" i="18"/>
  <c r="J283" i="18"/>
  <c r="J284" i="18"/>
  <c r="J285" i="18"/>
  <c r="J286" i="18"/>
  <c r="J287" i="18"/>
  <c r="J288" i="18"/>
  <c r="J289" i="18"/>
  <c r="J290" i="18"/>
  <c r="J291" i="18"/>
  <c r="J292" i="18"/>
  <c r="J293" i="18"/>
  <c r="J294" i="18"/>
  <c r="J295" i="18"/>
  <c r="J296" i="18"/>
  <c r="J297" i="18"/>
  <c r="J298" i="18"/>
  <c r="J299" i="18"/>
  <c r="J300" i="18"/>
  <c r="J301" i="18"/>
  <c r="J302" i="18"/>
  <c r="J303" i="18"/>
  <c r="J304" i="18"/>
  <c r="J305" i="18"/>
  <c r="J306" i="18"/>
  <c r="J307" i="18"/>
  <c r="J308" i="18"/>
  <c r="J309" i="18"/>
  <c r="J310" i="18"/>
  <c r="J311" i="18"/>
  <c r="J312" i="18"/>
  <c r="J313" i="18"/>
  <c r="J314" i="18"/>
  <c r="J315" i="18"/>
  <c r="J316" i="18"/>
  <c r="J317" i="18"/>
  <c r="J318" i="18"/>
  <c r="J319" i="18"/>
  <c r="J320" i="18"/>
  <c r="J321" i="18"/>
  <c r="J322" i="18"/>
  <c r="J323" i="18"/>
  <c r="J324" i="18"/>
  <c r="J325" i="18"/>
  <c r="J326" i="18"/>
  <c r="J327" i="18"/>
  <c r="J328" i="18"/>
  <c r="J329" i="18"/>
  <c r="J330" i="18"/>
  <c r="J331" i="18"/>
  <c r="J332" i="18"/>
  <c r="J333" i="18"/>
  <c r="J334" i="18"/>
  <c r="J335" i="18"/>
  <c r="J336" i="18"/>
  <c r="J337" i="18"/>
  <c r="J338" i="18"/>
  <c r="J339" i="18"/>
  <c r="J340" i="18"/>
  <c r="J341" i="18"/>
  <c r="J342" i="18"/>
  <c r="J343" i="18"/>
  <c r="J344" i="18"/>
  <c r="J345" i="18"/>
  <c r="J346" i="18"/>
  <c r="J347" i="18"/>
  <c r="J348" i="18"/>
  <c r="J349" i="18"/>
  <c r="J350" i="18"/>
  <c r="J351" i="18"/>
  <c r="J352" i="18"/>
  <c r="J353" i="18"/>
  <c r="J354" i="18"/>
  <c r="J355" i="18"/>
  <c r="J356" i="18"/>
  <c r="J357" i="18"/>
  <c r="J358" i="18"/>
  <c r="J359" i="18"/>
  <c r="J360" i="18"/>
  <c r="J361" i="18"/>
  <c r="J362" i="18"/>
  <c r="J363" i="18"/>
  <c r="J364" i="18"/>
  <c r="J365" i="18"/>
  <c r="J366" i="18"/>
  <c r="J367" i="18"/>
  <c r="J368" i="18"/>
  <c r="J369" i="18"/>
  <c r="J370" i="18"/>
  <c r="J371" i="18"/>
  <c r="J372" i="18"/>
  <c r="J373" i="18"/>
  <c r="J374" i="18"/>
  <c r="J375" i="18"/>
  <c r="J376" i="18"/>
  <c r="J377" i="18"/>
  <c r="J378" i="18"/>
  <c r="J379" i="18"/>
  <c r="J380" i="18"/>
  <c r="J381" i="18"/>
  <c r="J382" i="18"/>
  <c r="J383" i="18"/>
  <c r="J384" i="18"/>
  <c r="J385" i="18"/>
  <c r="J386" i="18"/>
  <c r="J387" i="18"/>
  <c r="J388" i="18"/>
  <c r="J389" i="18"/>
  <c r="J390" i="18"/>
  <c r="J391" i="18"/>
  <c r="J392" i="18"/>
  <c r="J393" i="18"/>
  <c r="J410" i="18"/>
  <c r="J411" i="18"/>
  <c r="J412" i="18"/>
  <c r="J413" i="18"/>
  <c r="J414" i="18"/>
  <c r="J415" i="18"/>
  <c r="J416" i="18"/>
  <c r="J417" i="18"/>
  <c r="J418" i="18"/>
  <c r="J419" i="18"/>
  <c r="J420" i="18"/>
  <c r="J421" i="18"/>
  <c r="J422" i="18"/>
  <c r="J423" i="18"/>
  <c r="J424" i="18"/>
  <c r="J425" i="18"/>
  <c r="J426" i="18"/>
  <c r="J427" i="18"/>
  <c r="J429" i="18"/>
  <c r="J430" i="18"/>
  <c r="J431" i="18"/>
  <c r="J432" i="18"/>
  <c r="J433" i="18"/>
  <c r="J434" i="18"/>
  <c r="J435" i="18"/>
  <c r="J436" i="18"/>
  <c r="J437" i="18"/>
  <c r="J438" i="18"/>
  <c r="J439" i="18"/>
  <c r="J440" i="18"/>
  <c r="J441" i="18"/>
  <c r="J442" i="18"/>
  <c r="J443" i="18"/>
  <c r="J444" i="18"/>
  <c r="J445" i="18"/>
  <c r="J446" i="18"/>
  <c r="J447" i="18"/>
  <c r="J448" i="18"/>
  <c r="J449" i="18"/>
  <c r="J450" i="18"/>
  <c r="J451" i="18"/>
  <c r="J452" i="18"/>
  <c r="J453" i="18"/>
  <c r="J454" i="18"/>
  <c r="J455" i="18"/>
  <c r="J456" i="18"/>
  <c r="J457" i="18"/>
  <c r="J458" i="18"/>
  <c r="J459" i="18"/>
  <c r="J461" i="18"/>
  <c r="J462" i="18"/>
  <c r="J463" i="18"/>
  <c r="J464" i="18"/>
  <c r="J465" i="18"/>
  <c r="J466" i="18"/>
  <c r="J467" i="18"/>
  <c r="J468" i="18"/>
  <c r="J469" i="18"/>
  <c r="J551" i="18"/>
  <c r="J552" i="18"/>
  <c r="J553" i="18"/>
  <c r="J554" i="18"/>
  <c r="J555" i="18"/>
  <c r="J556" i="18"/>
  <c r="J557" i="18"/>
  <c r="J558" i="18"/>
  <c r="J559" i="18"/>
  <c r="J560" i="18"/>
  <c r="J561" i="18"/>
  <c r="J562" i="18"/>
  <c r="J563" i="18"/>
  <c r="J564" i="18"/>
  <c r="J565" i="18"/>
  <c r="J566" i="18"/>
  <c r="J567" i="18"/>
  <c r="J568" i="18"/>
  <c r="J569" i="18"/>
  <c r="J570" i="18"/>
  <c r="J586" i="18"/>
  <c r="J587" i="18"/>
  <c r="J588" i="18"/>
  <c r="J590" i="18"/>
  <c r="J594" i="18"/>
  <c r="J595" i="18"/>
  <c r="J596" i="18"/>
  <c r="J597" i="18"/>
  <c r="J598" i="18"/>
  <c r="J599" i="18"/>
  <c r="J600" i="18"/>
  <c r="J601" i="18"/>
  <c r="J602" i="18"/>
  <c r="J603" i="18"/>
  <c r="J604" i="18"/>
  <c r="J605" i="18"/>
  <c r="J606" i="18"/>
  <c r="J607" i="18"/>
  <c r="J608" i="18"/>
  <c r="J609" i="18"/>
  <c r="J610" i="18"/>
  <c r="J611" i="18"/>
  <c r="J612" i="18"/>
  <c r="J613" i="18"/>
  <c r="J614" i="18"/>
  <c r="J615" i="18"/>
  <c r="J616" i="18"/>
  <c r="J617" i="18"/>
  <c r="J618" i="18"/>
  <c r="J619" i="18"/>
  <c r="J620" i="18"/>
  <c r="J621" i="18"/>
  <c r="J622" i="18"/>
  <c r="J623" i="18"/>
  <c r="J630" i="18"/>
  <c r="J638" i="18"/>
  <c r="J644" i="18"/>
  <c r="J645" i="18"/>
  <c r="J646" i="18"/>
  <c r="J647" i="18"/>
  <c r="J648" i="18"/>
  <c r="J649" i="18"/>
  <c r="J650" i="18"/>
  <c r="J651" i="18"/>
  <c r="J652" i="18"/>
  <c r="J653" i="18"/>
  <c r="J654" i="18"/>
  <c r="J655" i="18"/>
  <c r="J656" i="18"/>
  <c r="J657" i="18"/>
  <c r="J658" i="18"/>
  <c r="J659" i="18"/>
  <c r="J660" i="18"/>
  <c r="J661" i="18"/>
  <c r="J662" i="18"/>
  <c r="J663" i="18"/>
  <c r="J664" i="18"/>
  <c r="J665" i="18"/>
  <c r="J666" i="18"/>
  <c r="J667" i="18"/>
  <c r="J668" i="18"/>
  <c r="J669" i="18"/>
  <c r="J670" i="18"/>
  <c r="J671" i="18"/>
  <c r="J672" i="18"/>
  <c r="J673" i="18"/>
  <c r="J674" i="18"/>
  <c r="J675" i="18"/>
  <c r="J676" i="18"/>
  <c r="J677" i="18"/>
  <c r="J678" i="18"/>
  <c r="J679" i="18"/>
  <c r="J680" i="18"/>
  <c r="J681" i="18"/>
  <c r="J682" i="18"/>
  <c r="J683" i="18"/>
  <c r="J710" i="18"/>
  <c r="J715" i="18"/>
  <c r="J716" i="18"/>
  <c r="J717" i="18"/>
  <c r="J718" i="18"/>
  <c r="J719" i="18"/>
  <c r="J720" i="18"/>
  <c r="J721" i="18"/>
  <c r="J722" i="18"/>
  <c r="J723" i="18"/>
  <c r="J724" i="18"/>
  <c r="J725" i="18"/>
  <c r="J726" i="18"/>
  <c r="J727" i="18"/>
  <c r="J728" i="18"/>
  <c r="J729" i="18"/>
  <c r="J730" i="18"/>
  <c r="J731" i="18"/>
  <c r="J732" i="18"/>
  <c r="J733" i="18"/>
  <c r="J734" i="18"/>
  <c r="J735" i="18"/>
  <c r="J736" i="18"/>
  <c r="J737" i="18"/>
  <c r="J738" i="18"/>
  <c r="J739" i="18"/>
  <c r="J740" i="18"/>
  <c r="J741" i="18"/>
  <c r="J742" i="18"/>
  <c r="J743" i="18"/>
  <c r="J744" i="18"/>
  <c r="J745" i="18"/>
  <c r="J746" i="18"/>
  <c r="J747" i="18"/>
  <c r="J748" i="18"/>
  <c r="J749" i="18"/>
  <c r="J750" i="18"/>
  <c r="J751" i="18"/>
  <c r="J752" i="18"/>
  <c r="J753" i="18"/>
  <c r="J754" i="18"/>
  <c r="J756" i="18"/>
  <c r="J757" i="18"/>
  <c r="J762" i="18"/>
  <c r="J763" i="18"/>
  <c r="J764" i="18"/>
  <c r="J765" i="18"/>
  <c r="J766" i="18"/>
  <c r="J767" i="18"/>
  <c r="J768" i="18"/>
  <c r="J769" i="18"/>
  <c r="J770" i="18"/>
  <c r="J771" i="18"/>
  <c r="J772" i="18"/>
  <c r="J773" i="18"/>
  <c r="J774" i="18"/>
  <c r="J775" i="18"/>
  <c r="J776" i="18"/>
  <c r="J777" i="18"/>
  <c r="J778" i="18"/>
  <c r="J779" i="18"/>
  <c r="J780" i="18"/>
  <c r="J781" i="18"/>
  <c r="J782" i="18"/>
  <c r="J783" i="18"/>
  <c r="J784" i="18"/>
  <c r="J785" i="18"/>
  <c r="J786" i="18"/>
  <c r="J787" i="18"/>
  <c r="J788" i="18"/>
  <c r="J791" i="18"/>
  <c r="J792" i="18"/>
  <c r="J793" i="18"/>
  <c r="J794" i="18"/>
  <c r="J795" i="18"/>
  <c r="J796" i="18"/>
  <c r="J797" i="18"/>
  <c r="J798" i="18"/>
  <c r="J799" i="18"/>
  <c r="J800" i="18"/>
  <c r="J801" i="18"/>
  <c r="J802" i="18"/>
  <c r="J803" i="18"/>
  <c r="J804" i="18"/>
  <c r="J805" i="18"/>
  <c r="J806" i="18"/>
  <c r="J807" i="18"/>
  <c r="J808" i="18"/>
  <c r="J809" i="18"/>
  <c r="J810" i="18"/>
  <c r="J811" i="18"/>
  <c r="J812" i="18"/>
  <c r="J813" i="18"/>
  <c r="J814" i="18"/>
  <c r="J815" i="18"/>
  <c r="J816" i="18"/>
  <c r="J817" i="18"/>
  <c r="J818" i="18"/>
  <c r="J819" i="18"/>
  <c r="J820" i="18"/>
  <c r="J821" i="18"/>
  <c r="J822" i="18"/>
  <c r="J823" i="18"/>
  <c r="J824" i="18"/>
  <c r="J825" i="18"/>
  <c r="J826" i="18"/>
  <c r="J827" i="18"/>
  <c r="J828" i="18"/>
  <c r="J829" i="18"/>
  <c r="J830" i="18"/>
  <c r="J831" i="18"/>
  <c r="J832" i="18"/>
  <c r="J833" i="18"/>
  <c r="J834" i="18"/>
  <c r="J835" i="18"/>
  <c r="J836" i="18"/>
  <c r="J837" i="18"/>
  <c r="J838" i="18"/>
  <c r="J839" i="18"/>
  <c r="J840" i="18"/>
  <c r="J841" i="18"/>
  <c r="J842" i="18"/>
  <c r="J843" i="18"/>
  <c r="J844" i="18"/>
  <c r="J845" i="18"/>
  <c r="J846" i="18"/>
  <c r="J847" i="18"/>
  <c r="J848" i="18"/>
  <c r="J849" i="18"/>
  <c r="J850" i="18"/>
  <c r="J851" i="18"/>
  <c r="J852" i="18"/>
  <c r="J853" i="18"/>
  <c r="J854" i="18"/>
  <c r="J855" i="18"/>
  <c r="J856" i="18"/>
  <c r="J857" i="18"/>
  <c r="J858" i="18"/>
  <c r="J913" i="18"/>
  <c r="J914" i="18"/>
  <c r="J915" i="18"/>
  <c r="J916" i="18"/>
  <c r="J917" i="18"/>
  <c r="J918" i="18"/>
  <c r="J919" i="18"/>
  <c r="J920" i="18"/>
  <c r="J921" i="18"/>
  <c r="J922" i="18"/>
  <c r="J923" i="18"/>
  <c r="J924" i="18"/>
  <c r="J925" i="18"/>
  <c r="J926" i="18"/>
  <c r="J927" i="18"/>
  <c r="J928" i="18"/>
  <c r="J929" i="18"/>
  <c r="J930" i="18"/>
  <c r="J931" i="18"/>
  <c r="J932" i="18"/>
  <c r="J933" i="18"/>
  <c r="J950" i="18"/>
  <c r="J963" i="18"/>
  <c r="J964" i="18"/>
  <c r="J965" i="18"/>
  <c r="J966" i="18"/>
  <c r="J967" i="18"/>
  <c r="J968" i="18"/>
  <c r="J969" i="18"/>
  <c r="J971" i="18"/>
  <c r="J972" i="18"/>
  <c r="J973" i="18"/>
  <c r="J974" i="18"/>
  <c r="J975" i="18"/>
  <c r="J976" i="18"/>
  <c r="J977" i="18"/>
  <c r="J978" i="18"/>
  <c r="J979" i="18"/>
  <c r="J980" i="18"/>
  <c r="J981" i="18"/>
  <c r="J982" i="18"/>
  <c r="J983" i="18"/>
  <c r="J984" i="18"/>
  <c r="J985" i="18"/>
  <c r="J986" i="18"/>
  <c r="J987" i="18"/>
  <c r="J988" i="18"/>
  <c r="J989" i="18"/>
  <c r="J990" i="18"/>
  <c r="J991" i="18"/>
  <c r="J992" i="18"/>
  <c r="J993" i="18"/>
  <c r="J994" i="18"/>
  <c r="J995" i="18"/>
  <c r="J996" i="18"/>
  <c r="J997" i="18"/>
  <c r="J998" i="18"/>
  <c r="J999" i="18"/>
  <c r="J1000" i="18"/>
  <c r="J1001" i="18"/>
  <c r="J1002" i="18"/>
  <c r="J1003" i="18"/>
  <c r="J1004" i="18"/>
  <c r="J1005" i="18"/>
  <c r="J1006" i="18"/>
  <c r="J1007" i="18"/>
  <c r="J1008" i="18"/>
  <c r="J1009" i="18"/>
  <c r="J1010" i="18"/>
  <c r="J1011" i="18"/>
  <c r="J1012" i="18"/>
  <c r="J1013" i="18"/>
  <c r="J1014" i="18"/>
  <c r="J1015" i="18"/>
  <c r="J1016" i="18"/>
  <c r="J1017" i="18"/>
  <c r="J1018" i="18"/>
  <c r="J1019" i="18"/>
  <c r="J1020" i="18"/>
  <c r="J1021" i="18"/>
  <c r="J1022" i="18"/>
  <c r="J1023" i="18"/>
  <c r="J1024" i="18"/>
  <c r="J1025" i="18"/>
  <c r="J1026" i="18"/>
  <c r="J1027" i="18"/>
  <c r="J1028" i="18"/>
  <c r="J1029" i="18"/>
  <c r="J1030" i="18"/>
  <c r="J1031" i="18"/>
  <c r="J1032" i="18"/>
  <c r="J1033" i="18"/>
  <c r="J1034" i="18"/>
  <c r="J1035" i="18"/>
  <c r="J1036" i="18"/>
  <c r="J1037" i="18"/>
  <c r="J1038" i="18"/>
  <c r="J1039" i="18"/>
  <c r="J1040" i="18"/>
  <c r="J1041" i="18"/>
  <c r="J1042" i="18"/>
  <c r="J1043" i="18"/>
  <c r="J1044" i="18"/>
  <c r="J1045" i="18"/>
  <c r="J1046" i="18"/>
  <c r="J1047" i="18"/>
  <c r="J1048" i="18"/>
  <c r="J1049" i="18"/>
  <c r="J1050" i="18"/>
  <c r="J1051" i="18"/>
  <c r="J1052" i="18"/>
  <c r="J1053" i="18"/>
  <c r="J1054" i="18"/>
  <c r="J1055" i="18"/>
  <c r="J1056" i="18"/>
  <c r="J1057" i="18"/>
  <c r="J1058" i="18"/>
  <c r="J1059" i="18"/>
  <c r="J1060" i="18"/>
  <c r="J1061" i="18"/>
  <c r="J1062" i="18"/>
  <c r="J1063" i="18"/>
  <c r="J1064" i="18"/>
  <c r="J1065" i="18"/>
  <c r="J1066" i="18"/>
  <c r="J1067" i="18"/>
  <c r="J1068" i="18"/>
  <c r="J1069" i="18"/>
  <c r="J1070" i="18"/>
  <c r="J1071" i="18"/>
  <c r="J1072" i="18"/>
  <c r="J1073" i="18"/>
  <c r="J1074" i="18"/>
  <c r="J1075" i="18"/>
  <c r="J1076" i="18"/>
  <c r="J1077" i="18"/>
  <c r="J1078" i="18"/>
  <c r="J1079" i="18"/>
  <c r="J1080" i="18"/>
  <c r="J1081" i="18"/>
  <c r="J1082" i="18"/>
  <c r="J1083" i="18"/>
  <c r="J1084" i="18"/>
  <c r="J1085" i="18"/>
  <c r="J1086" i="18"/>
  <c r="J1087" i="18"/>
  <c r="J1088" i="18"/>
  <c r="J1089" i="18"/>
  <c r="J1090" i="18"/>
  <c r="J1091" i="18"/>
  <c r="J1092" i="18"/>
  <c r="J1093" i="18"/>
  <c r="J1094" i="18"/>
  <c r="J1095" i="18"/>
  <c r="J1096" i="18"/>
  <c r="J1097" i="18"/>
  <c r="J1098" i="18"/>
  <c r="J1099" i="18"/>
  <c r="J1100" i="18"/>
  <c r="J1101" i="18"/>
  <c r="J1102" i="18"/>
  <c r="J1103" i="18"/>
  <c r="J1104" i="18"/>
  <c r="J1105" i="18"/>
  <c r="J1106" i="18"/>
  <c r="J1107" i="18"/>
  <c r="J1108" i="18"/>
  <c r="J1109" i="18"/>
  <c r="J1110" i="18"/>
  <c r="J1111" i="18"/>
  <c r="J1112" i="18"/>
  <c r="J1113" i="18"/>
  <c r="J1114" i="18"/>
  <c r="J1115" i="18"/>
  <c r="J1116" i="18"/>
  <c r="J1117" i="18"/>
  <c r="J1118" i="18"/>
  <c r="J1119" i="18"/>
  <c r="J1120" i="18"/>
  <c r="J1121" i="18"/>
  <c r="J1122" i="18"/>
  <c r="J1123" i="18"/>
  <c r="J1124" i="18"/>
  <c r="J1125" i="18"/>
  <c r="J1126" i="18"/>
  <c r="J1127" i="18"/>
  <c r="J1128" i="18"/>
  <c r="J1129" i="18"/>
  <c r="J1130" i="18"/>
  <c r="J1131" i="18"/>
  <c r="J1132" i="18"/>
  <c r="J1133" i="18"/>
  <c r="J1134" i="18"/>
  <c r="J1135" i="18"/>
  <c r="J1136" i="18"/>
  <c r="J1137" i="18"/>
  <c r="J1138" i="18"/>
  <c r="J1139" i="18"/>
  <c r="J1140" i="18"/>
  <c r="J1141" i="18"/>
  <c r="J1142" i="18"/>
  <c r="J1143" i="18"/>
  <c r="J1144" i="18"/>
  <c r="J1145" i="18"/>
  <c r="J1146" i="18"/>
  <c r="J1196" i="18"/>
  <c r="J1197" i="18"/>
  <c r="J1198" i="18"/>
  <c r="J1199" i="18"/>
  <c r="J1200" i="18"/>
  <c r="J1201" i="18"/>
  <c r="J1202" i="18"/>
  <c r="J1203" i="18"/>
  <c r="J1204" i="18"/>
  <c r="J1205" i="18"/>
  <c r="J1206" i="18"/>
  <c r="J1207" i="18"/>
  <c r="J1208" i="18"/>
  <c r="J1209" i="18"/>
  <c r="J1210" i="18"/>
  <c r="J1211" i="18"/>
  <c r="J1212" i="18"/>
  <c r="J1213" i="18"/>
  <c r="J1214" i="18"/>
  <c r="J1215" i="18"/>
  <c r="J1216" i="18"/>
  <c r="J1217" i="18"/>
  <c r="J1218" i="18"/>
  <c r="J1219" i="18"/>
  <c r="J1220" i="18"/>
  <c r="J1221" i="18"/>
  <c r="J1222" i="18"/>
  <c r="J1223" i="18"/>
  <c r="J1224" i="18"/>
  <c r="J1225" i="18"/>
  <c r="J1226" i="18"/>
  <c r="J1227" i="18"/>
  <c r="J1228" i="18"/>
  <c r="J1229" i="18"/>
  <c r="J1230" i="18"/>
  <c r="J1231" i="18"/>
  <c r="J1232" i="18"/>
  <c r="J1233" i="18"/>
  <c r="J1234" i="18"/>
  <c r="J1235" i="18"/>
  <c r="J1236" i="18"/>
  <c r="J1237" i="18"/>
  <c r="J1238" i="18"/>
  <c r="J1239" i="18"/>
  <c r="J1240" i="18"/>
  <c r="J1241" i="18"/>
  <c r="J1242" i="18"/>
  <c r="J1243" i="18"/>
  <c r="J1244" i="18"/>
  <c r="J1245" i="18"/>
  <c r="J1246" i="18"/>
  <c r="J1247" i="18"/>
  <c r="J1248" i="18"/>
  <c r="J1249" i="18"/>
  <c r="J1251" i="18"/>
  <c r="J1252" i="18"/>
  <c r="J1253" i="18"/>
  <c r="J1254" i="18"/>
  <c r="J1255" i="18"/>
  <c r="J1256" i="18"/>
  <c r="J1257" i="18"/>
  <c r="J1258" i="18"/>
  <c r="J1259" i="18"/>
  <c r="J1260" i="18"/>
  <c r="J1261" i="18"/>
  <c r="J1262" i="18"/>
  <c r="J1263" i="18"/>
  <c r="J1264" i="18"/>
  <c r="J1265" i="18"/>
  <c r="J1266" i="18"/>
  <c r="J1267" i="18"/>
  <c r="J1268" i="18"/>
  <c r="J1269" i="18"/>
  <c r="J1270" i="18"/>
  <c r="J1271" i="18"/>
  <c r="J1272" i="18"/>
  <c r="J1273" i="18"/>
  <c r="J1274" i="18"/>
  <c r="J1275" i="18"/>
  <c r="J1276" i="18"/>
  <c r="J1277" i="18"/>
  <c r="J1278" i="18"/>
  <c r="J1279" i="18"/>
  <c r="J1280" i="18"/>
  <c r="J1281" i="18"/>
  <c r="J1283" i="18"/>
  <c r="J1284" i="18"/>
  <c r="J1285" i="18"/>
  <c r="J1286" i="18"/>
  <c r="J1287" i="18"/>
  <c r="J1374" i="18"/>
  <c r="J1375" i="18"/>
  <c r="J1376" i="18"/>
  <c r="J1377" i="18"/>
  <c r="J1378" i="18"/>
  <c r="J1379" i="18"/>
  <c r="J1380" i="18"/>
  <c r="J1381" i="18"/>
  <c r="J1382" i="18"/>
  <c r="J1383" i="18"/>
  <c r="J1384" i="18"/>
  <c r="J1385" i="18"/>
  <c r="J1386" i="18"/>
  <c r="J1387" i="18"/>
  <c r="J1388" i="18"/>
  <c r="J1389" i="18"/>
  <c r="J1390" i="18"/>
  <c r="J1391" i="18"/>
  <c r="J1392" i="18"/>
  <c r="J1393" i="18"/>
  <c r="J1394" i="18"/>
  <c r="J1395" i="18"/>
  <c r="J1398" i="18"/>
  <c r="J1399" i="18"/>
  <c r="J1400" i="18"/>
  <c r="J1401" i="18"/>
  <c r="J1402" i="18"/>
  <c r="J1403" i="18"/>
  <c r="J9" i="18"/>
  <c r="I10" i="18"/>
  <c r="I11" i="18"/>
  <c r="I12" i="18"/>
  <c r="I13" i="18"/>
  <c r="I14" i="18"/>
  <c r="I15" i="18"/>
  <c r="I16" i="18"/>
  <c r="I17" i="18"/>
  <c r="I18" i="18"/>
  <c r="I19" i="18"/>
  <c r="I20" i="18"/>
  <c r="I21" i="18"/>
  <c r="I22" i="18"/>
  <c r="I23" i="18"/>
  <c r="I24" i="18"/>
  <c r="I25" i="18"/>
  <c r="I26" i="18"/>
  <c r="I27" i="18"/>
  <c r="I28" i="18"/>
  <c r="I29" i="18"/>
  <c r="I30" i="18"/>
  <c r="I31" i="18"/>
  <c r="I32" i="18"/>
  <c r="I33" i="18"/>
  <c r="I34" i="18"/>
  <c r="I35" i="18"/>
  <c r="I36" i="18"/>
  <c r="I37" i="18"/>
  <c r="I38" i="18"/>
  <c r="I39" i="18"/>
  <c r="I40" i="18"/>
  <c r="I41" i="18"/>
  <c r="I42" i="18"/>
  <c r="I43" i="18"/>
  <c r="I44" i="18"/>
  <c r="I45" i="18"/>
  <c r="I46" i="18"/>
  <c r="I47" i="18"/>
  <c r="I48" i="18"/>
  <c r="I49" i="18"/>
  <c r="I50" i="18"/>
  <c r="I51" i="18"/>
  <c r="I52" i="18"/>
  <c r="I53" i="18"/>
  <c r="I54" i="18"/>
  <c r="I55" i="18"/>
  <c r="I56" i="18"/>
  <c r="I57" i="18"/>
  <c r="I58" i="18"/>
  <c r="I59" i="18"/>
  <c r="I60" i="18"/>
  <c r="I61" i="18"/>
  <c r="I62" i="18"/>
  <c r="I63" i="18"/>
  <c r="I64" i="18"/>
  <c r="I65" i="18"/>
  <c r="I66" i="18"/>
  <c r="I67" i="18"/>
  <c r="I68" i="18"/>
  <c r="I69" i="18"/>
  <c r="I70" i="18"/>
  <c r="I71" i="18"/>
  <c r="I72" i="18"/>
  <c r="I73" i="18"/>
  <c r="I74" i="18"/>
  <c r="I75" i="18"/>
  <c r="I76" i="18"/>
  <c r="I77" i="18"/>
  <c r="I78" i="18"/>
  <c r="I79" i="18"/>
  <c r="I80" i="18"/>
  <c r="I81" i="18"/>
  <c r="I82" i="18"/>
  <c r="I83" i="18"/>
  <c r="I84" i="18"/>
  <c r="I85" i="18"/>
  <c r="I86" i="18"/>
  <c r="I87" i="18"/>
  <c r="I88" i="18"/>
  <c r="I89" i="18"/>
  <c r="I90" i="18"/>
  <c r="I91" i="18"/>
  <c r="I92" i="18"/>
  <c r="I93" i="18"/>
  <c r="I94" i="18"/>
  <c r="I95" i="18"/>
  <c r="I96" i="18"/>
  <c r="I97" i="18"/>
  <c r="I98" i="18"/>
  <c r="I99" i="18"/>
  <c r="I100" i="18"/>
  <c r="I101" i="18"/>
  <c r="I102" i="18"/>
  <c r="I103" i="18"/>
  <c r="I104" i="18"/>
  <c r="I105" i="18"/>
  <c r="I106" i="18"/>
  <c r="I107" i="18"/>
  <c r="I108" i="18"/>
  <c r="I109" i="18"/>
  <c r="I110" i="18"/>
  <c r="I111" i="18"/>
  <c r="I112" i="18"/>
  <c r="I113" i="18"/>
  <c r="I114" i="18"/>
  <c r="I115" i="18"/>
  <c r="I116" i="18"/>
  <c r="I117" i="18"/>
  <c r="I118" i="18"/>
  <c r="I119" i="18"/>
  <c r="I120" i="18"/>
  <c r="I121" i="18"/>
  <c r="I122" i="18"/>
  <c r="I123" i="18"/>
  <c r="I124" i="18"/>
  <c r="I125" i="18"/>
  <c r="I126" i="18"/>
  <c r="I127" i="18"/>
  <c r="I128" i="18"/>
  <c r="I129" i="18"/>
  <c r="I130" i="18"/>
  <c r="I131" i="18"/>
  <c r="I132" i="18"/>
  <c r="I133" i="18"/>
  <c r="I134" i="18"/>
  <c r="I135" i="18"/>
  <c r="I136" i="18"/>
  <c r="I137" i="18"/>
  <c r="I138" i="18"/>
  <c r="I139" i="18"/>
  <c r="I140" i="18"/>
  <c r="I141" i="18"/>
  <c r="I142" i="18"/>
  <c r="I143" i="18"/>
  <c r="I144" i="18"/>
  <c r="I145" i="18"/>
  <c r="I146" i="18"/>
  <c r="I147" i="18"/>
  <c r="I148" i="18"/>
  <c r="I149" i="18"/>
  <c r="I150" i="18"/>
  <c r="I151" i="18"/>
  <c r="I152" i="18"/>
  <c r="I153" i="18"/>
  <c r="I154" i="18"/>
  <c r="I155" i="18"/>
  <c r="I156" i="18"/>
  <c r="I157" i="18"/>
  <c r="I158" i="18"/>
  <c r="I159" i="18"/>
  <c r="I160" i="18"/>
  <c r="I161" i="18"/>
  <c r="I162" i="18"/>
  <c r="I163" i="18"/>
  <c r="I164" i="18"/>
  <c r="I165" i="18"/>
  <c r="I166" i="18"/>
  <c r="I167" i="18"/>
  <c r="I168" i="18"/>
  <c r="I169" i="18"/>
  <c r="I170" i="18"/>
  <c r="I171" i="18"/>
  <c r="I172" i="18"/>
  <c r="I173" i="18"/>
  <c r="I174" i="18"/>
  <c r="I175" i="18"/>
  <c r="I176" i="18"/>
  <c r="I177" i="18"/>
  <c r="I178" i="18"/>
  <c r="I179" i="18"/>
  <c r="I180" i="18"/>
  <c r="I181" i="18"/>
  <c r="I182" i="18"/>
  <c r="I183" i="18"/>
  <c r="I184" i="18"/>
  <c r="I185" i="18"/>
  <c r="I186" i="18"/>
  <c r="I187" i="18"/>
  <c r="I188" i="18"/>
  <c r="I189" i="18"/>
  <c r="I190" i="18"/>
  <c r="I191" i="18"/>
  <c r="I192" i="18"/>
  <c r="I193" i="18"/>
  <c r="I194" i="18"/>
  <c r="I195" i="18"/>
  <c r="I196" i="18"/>
  <c r="I197" i="18"/>
  <c r="I198" i="18"/>
  <c r="I199" i="18"/>
  <c r="I200" i="18"/>
  <c r="I201" i="18"/>
  <c r="I202" i="18"/>
  <c r="I203" i="18"/>
  <c r="I204" i="18"/>
  <c r="I205" i="18"/>
  <c r="I206" i="18"/>
  <c r="I207" i="18"/>
  <c r="I208" i="18"/>
  <c r="I209" i="18"/>
  <c r="I210" i="18"/>
  <c r="I211" i="18"/>
  <c r="I212" i="18"/>
  <c r="I213" i="18"/>
  <c r="I214" i="18"/>
  <c r="I215" i="18"/>
  <c r="I216" i="18"/>
  <c r="I217" i="18"/>
  <c r="I218" i="18"/>
  <c r="I219" i="18"/>
  <c r="I220" i="18"/>
  <c r="I221" i="18"/>
  <c r="I222" i="18"/>
  <c r="I223" i="18"/>
  <c r="I224" i="18"/>
  <c r="I225" i="18"/>
  <c r="I226" i="18"/>
  <c r="I227" i="18"/>
  <c r="I228" i="18"/>
  <c r="I229" i="18"/>
  <c r="I230" i="18"/>
  <c r="I231" i="18"/>
  <c r="I232" i="18"/>
  <c r="I233" i="18"/>
  <c r="I234" i="18"/>
  <c r="I235" i="18"/>
  <c r="I236" i="18"/>
  <c r="I237" i="18"/>
  <c r="I238" i="18"/>
  <c r="I239" i="18"/>
  <c r="I240" i="18"/>
  <c r="I241" i="18"/>
  <c r="I242" i="18"/>
  <c r="I243" i="18"/>
  <c r="I244" i="18"/>
  <c r="I245" i="18"/>
  <c r="I246" i="18"/>
  <c r="I247" i="18"/>
  <c r="I248" i="18"/>
  <c r="I249" i="18"/>
  <c r="I250" i="18"/>
  <c r="I251" i="18"/>
  <c r="I252" i="18"/>
  <c r="I253" i="18"/>
  <c r="I254" i="18"/>
  <c r="I255" i="18"/>
  <c r="I256" i="18"/>
  <c r="I257" i="18"/>
  <c r="I258" i="18"/>
  <c r="I259" i="18"/>
  <c r="I260" i="18"/>
  <c r="I261" i="18"/>
  <c r="I262" i="18"/>
  <c r="I263" i="18"/>
  <c r="I264" i="18"/>
  <c r="I265" i="18"/>
  <c r="I266" i="18"/>
  <c r="I267" i="18"/>
  <c r="I268" i="18"/>
  <c r="I269" i="18"/>
  <c r="I270" i="18"/>
  <c r="I271" i="18"/>
  <c r="I272" i="18"/>
  <c r="I273" i="18"/>
  <c r="I274" i="18"/>
  <c r="I275" i="18"/>
  <c r="I276" i="18"/>
  <c r="I277" i="18"/>
  <c r="I278" i="18"/>
  <c r="I279" i="18"/>
  <c r="I280" i="18"/>
  <c r="I281" i="18"/>
  <c r="I282" i="18"/>
  <c r="I283" i="18"/>
  <c r="I284" i="18"/>
  <c r="I285" i="18"/>
  <c r="I286" i="18"/>
  <c r="I287" i="18"/>
  <c r="I288" i="18"/>
  <c r="I289" i="18"/>
  <c r="I290" i="18"/>
  <c r="I291" i="18"/>
  <c r="I292" i="18"/>
  <c r="I293" i="18"/>
  <c r="I294" i="18"/>
  <c r="I295" i="18"/>
  <c r="I296" i="18"/>
  <c r="I297" i="18"/>
  <c r="I298" i="18"/>
  <c r="I299" i="18"/>
  <c r="I300" i="18"/>
  <c r="I301" i="18"/>
  <c r="I302" i="18"/>
  <c r="I303" i="18"/>
  <c r="I304" i="18"/>
  <c r="I305" i="18"/>
  <c r="I306" i="18"/>
  <c r="I307" i="18"/>
  <c r="I308" i="18"/>
  <c r="I309" i="18"/>
  <c r="I310" i="18"/>
  <c r="I311" i="18"/>
  <c r="I312" i="18"/>
  <c r="I313" i="18"/>
  <c r="I314" i="18"/>
  <c r="I315" i="18"/>
  <c r="I316" i="18"/>
  <c r="I317" i="18"/>
  <c r="I318" i="18"/>
  <c r="I319" i="18"/>
  <c r="I320" i="18"/>
  <c r="I321" i="18"/>
  <c r="I322" i="18"/>
  <c r="I323" i="18"/>
  <c r="I324" i="18"/>
  <c r="I325" i="18"/>
  <c r="I326" i="18"/>
  <c r="I327" i="18"/>
  <c r="I328" i="18"/>
  <c r="I329" i="18"/>
  <c r="I330" i="18"/>
  <c r="I331" i="18"/>
  <c r="I332" i="18"/>
  <c r="I333" i="18"/>
  <c r="I334" i="18"/>
  <c r="I335" i="18"/>
  <c r="I336" i="18"/>
  <c r="I337" i="18"/>
  <c r="I338" i="18"/>
  <c r="I339" i="18"/>
  <c r="I340" i="18"/>
  <c r="I341" i="18"/>
  <c r="I342" i="18"/>
  <c r="I343" i="18"/>
  <c r="I344" i="18"/>
  <c r="I345" i="18"/>
  <c r="I346" i="18"/>
  <c r="I347" i="18"/>
  <c r="I348" i="18"/>
  <c r="I349" i="18"/>
  <c r="I350" i="18"/>
  <c r="I351" i="18"/>
  <c r="I352" i="18"/>
  <c r="I353" i="18"/>
  <c r="I354" i="18"/>
  <c r="I355" i="18"/>
  <c r="I356" i="18"/>
  <c r="I357" i="18"/>
  <c r="I358" i="18"/>
  <c r="I359" i="18"/>
  <c r="I360" i="18"/>
  <c r="I361" i="18"/>
  <c r="I362" i="18"/>
  <c r="I363" i="18"/>
  <c r="I364" i="18"/>
  <c r="I365" i="18"/>
  <c r="I366" i="18"/>
  <c r="I367" i="18"/>
  <c r="I368" i="18"/>
  <c r="I369" i="18"/>
  <c r="I370" i="18"/>
  <c r="I371" i="18"/>
  <c r="I372" i="18"/>
  <c r="I373" i="18"/>
  <c r="I374" i="18"/>
  <c r="I375" i="18"/>
  <c r="I376" i="18"/>
  <c r="I377" i="18"/>
  <c r="I378" i="18"/>
  <c r="I379" i="18"/>
  <c r="I380" i="18"/>
  <c r="I381" i="18"/>
  <c r="I382" i="18"/>
  <c r="I383" i="18"/>
  <c r="I384" i="18"/>
  <c r="I385" i="18"/>
  <c r="I386" i="18"/>
  <c r="I387" i="18"/>
  <c r="I388" i="18"/>
  <c r="I389" i="18"/>
  <c r="I390" i="18"/>
  <c r="I391" i="18"/>
  <c r="I392" i="18"/>
  <c r="I393" i="18"/>
  <c r="I394" i="18"/>
  <c r="I395" i="18"/>
  <c r="I396" i="18"/>
  <c r="I397" i="18"/>
  <c r="I398" i="18"/>
  <c r="I399" i="18"/>
  <c r="I400" i="18"/>
  <c r="I401" i="18"/>
  <c r="I402" i="18"/>
  <c r="I403" i="18"/>
  <c r="I404" i="18"/>
  <c r="I405" i="18"/>
  <c r="I406" i="18"/>
  <c r="I407" i="18"/>
  <c r="I408" i="18"/>
  <c r="I409" i="18"/>
  <c r="I410" i="18"/>
  <c r="I411" i="18"/>
  <c r="I412" i="18"/>
  <c r="I413" i="18"/>
  <c r="I414" i="18"/>
  <c r="I415" i="18"/>
  <c r="I416" i="18"/>
  <c r="I417" i="18"/>
  <c r="I418" i="18"/>
  <c r="I419" i="18"/>
  <c r="I420" i="18"/>
  <c r="I421" i="18"/>
  <c r="I422" i="18"/>
  <c r="I423" i="18"/>
  <c r="I424" i="18"/>
  <c r="I425" i="18"/>
  <c r="I426" i="18"/>
  <c r="I427" i="18"/>
  <c r="I428" i="18"/>
  <c r="I429" i="18"/>
  <c r="I430" i="18"/>
  <c r="I431" i="18"/>
  <c r="I432" i="18"/>
  <c r="I433" i="18"/>
  <c r="I434" i="18"/>
  <c r="I435" i="18"/>
  <c r="I436" i="18"/>
  <c r="I437" i="18"/>
  <c r="I438" i="18"/>
  <c r="I439" i="18"/>
  <c r="I440" i="18"/>
  <c r="I441" i="18"/>
  <c r="I442" i="18"/>
  <c r="I443" i="18"/>
  <c r="I444" i="18"/>
  <c r="I445" i="18"/>
  <c r="I446" i="18"/>
  <c r="I447" i="18"/>
  <c r="I448" i="18"/>
  <c r="I449" i="18"/>
  <c r="I450" i="18"/>
  <c r="I451" i="18"/>
  <c r="I452" i="18"/>
  <c r="I453" i="18"/>
  <c r="I454" i="18"/>
  <c r="I455" i="18"/>
  <c r="I456" i="18"/>
  <c r="I457" i="18"/>
  <c r="I458" i="18"/>
  <c r="I459" i="18"/>
  <c r="I460" i="18"/>
  <c r="I461" i="18"/>
  <c r="I462" i="18"/>
  <c r="I463" i="18"/>
  <c r="I464" i="18"/>
  <c r="I465" i="18"/>
  <c r="I466" i="18"/>
  <c r="I467" i="18"/>
  <c r="I468" i="18"/>
  <c r="I469" i="18"/>
  <c r="I470" i="18"/>
  <c r="I471" i="18"/>
  <c r="I472" i="18"/>
  <c r="I473" i="18"/>
  <c r="I474" i="18"/>
  <c r="I475" i="18"/>
  <c r="I476" i="18"/>
  <c r="I477" i="18"/>
  <c r="I478" i="18"/>
  <c r="I479" i="18"/>
  <c r="I480" i="18"/>
  <c r="I481" i="18"/>
  <c r="I482" i="18"/>
  <c r="I483" i="18"/>
  <c r="I484" i="18"/>
  <c r="I485" i="18"/>
  <c r="I486" i="18"/>
  <c r="I487" i="18"/>
  <c r="I488" i="18"/>
  <c r="I489" i="18"/>
  <c r="I490" i="18"/>
  <c r="I491" i="18"/>
  <c r="I492" i="18"/>
  <c r="I493" i="18"/>
  <c r="I494" i="18"/>
  <c r="I495" i="18"/>
  <c r="I496" i="18"/>
  <c r="I497" i="18"/>
  <c r="I498" i="18"/>
  <c r="I499" i="18"/>
  <c r="I500" i="18"/>
  <c r="I501" i="18"/>
  <c r="I502" i="18"/>
  <c r="I503" i="18"/>
  <c r="I504" i="18"/>
  <c r="I505" i="18"/>
  <c r="I506" i="18"/>
  <c r="I507" i="18"/>
  <c r="I508" i="18"/>
  <c r="I509" i="18"/>
  <c r="I510" i="18"/>
  <c r="I511" i="18"/>
  <c r="I512" i="18"/>
  <c r="I513" i="18"/>
  <c r="I514" i="18"/>
  <c r="I515" i="18"/>
  <c r="I516" i="18"/>
  <c r="I517" i="18"/>
  <c r="I518" i="18"/>
  <c r="I519" i="18"/>
  <c r="I520" i="18"/>
  <c r="I521" i="18"/>
  <c r="I522" i="18"/>
  <c r="I523" i="18"/>
  <c r="I524" i="18"/>
  <c r="I525" i="18"/>
  <c r="I526" i="18"/>
  <c r="I527" i="18"/>
  <c r="I528" i="18"/>
  <c r="I529" i="18"/>
  <c r="I530" i="18"/>
  <c r="I531" i="18"/>
  <c r="I532" i="18"/>
  <c r="I533" i="18"/>
  <c r="I534" i="18"/>
  <c r="I535" i="18"/>
  <c r="I536" i="18"/>
  <c r="I537" i="18"/>
  <c r="I538" i="18"/>
  <c r="I539" i="18"/>
  <c r="I540" i="18"/>
  <c r="I541" i="18"/>
  <c r="I542" i="18"/>
  <c r="I543" i="18"/>
  <c r="I544" i="18"/>
  <c r="I545" i="18"/>
  <c r="I546" i="18"/>
  <c r="I547" i="18"/>
  <c r="I548" i="18"/>
  <c r="I549" i="18"/>
  <c r="I550" i="18"/>
  <c r="I551" i="18"/>
  <c r="I552" i="18"/>
  <c r="I553" i="18"/>
  <c r="I554" i="18"/>
  <c r="I555" i="18"/>
  <c r="I556" i="18"/>
  <c r="I557" i="18"/>
  <c r="I558" i="18"/>
  <c r="I559" i="18"/>
  <c r="I560" i="18"/>
  <c r="I561" i="18"/>
  <c r="I562" i="18"/>
  <c r="I563" i="18"/>
  <c r="I564" i="18"/>
  <c r="I565" i="18"/>
  <c r="I566" i="18"/>
  <c r="I567" i="18"/>
  <c r="I568" i="18"/>
  <c r="I569" i="18"/>
  <c r="I570" i="18"/>
  <c r="I571" i="18"/>
  <c r="I572" i="18"/>
  <c r="I573" i="18"/>
  <c r="I574" i="18"/>
  <c r="I575" i="18"/>
  <c r="I576" i="18"/>
  <c r="I577" i="18"/>
  <c r="I578" i="18"/>
  <c r="I579" i="18"/>
  <c r="I580" i="18"/>
  <c r="I581" i="18"/>
  <c r="I582" i="18"/>
  <c r="I583" i="18"/>
  <c r="I584" i="18"/>
  <c r="I585" i="18"/>
  <c r="I586" i="18"/>
  <c r="I587" i="18"/>
  <c r="I588" i="18"/>
  <c r="I589" i="18"/>
  <c r="I590" i="18"/>
  <c r="I591" i="18"/>
  <c r="I592" i="18"/>
  <c r="I593" i="18"/>
  <c r="I594" i="18"/>
  <c r="I595" i="18"/>
  <c r="I596" i="18"/>
  <c r="I597" i="18"/>
  <c r="I598" i="18"/>
  <c r="I599" i="18"/>
  <c r="I600" i="18"/>
  <c r="I601" i="18"/>
  <c r="I602" i="18"/>
  <c r="I603" i="18"/>
  <c r="I604" i="18"/>
  <c r="I605" i="18"/>
  <c r="I606" i="18"/>
  <c r="I607" i="18"/>
  <c r="I608" i="18"/>
  <c r="I609" i="18"/>
  <c r="I610" i="18"/>
  <c r="I611" i="18"/>
  <c r="I612" i="18"/>
  <c r="I613" i="18"/>
  <c r="I614" i="18"/>
  <c r="I615" i="18"/>
  <c r="I616" i="18"/>
  <c r="I617" i="18"/>
  <c r="I618" i="18"/>
  <c r="I619" i="18"/>
  <c r="I620" i="18"/>
  <c r="I621" i="18"/>
  <c r="I622" i="18"/>
  <c r="I623" i="18"/>
  <c r="I624" i="18"/>
  <c r="I625" i="18"/>
  <c r="I626" i="18"/>
  <c r="I627" i="18"/>
  <c r="I628" i="18"/>
  <c r="I629" i="18"/>
  <c r="I630" i="18"/>
  <c r="I631" i="18"/>
  <c r="I632" i="18"/>
  <c r="I633" i="18"/>
  <c r="I634" i="18"/>
  <c r="I635" i="18"/>
  <c r="I636" i="18"/>
  <c r="I637" i="18"/>
  <c r="I638" i="18"/>
  <c r="I639" i="18"/>
  <c r="I640" i="18"/>
  <c r="I641" i="18"/>
  <c r="I642" i="18"/>
  <c r="I643" i="18"/>
  <c r="I644" i="18"/>
  <c r="I645" i="18"/>
  <c r="I646" i="18"/>
  <c r="I647" i="18"/>
  <c r="I648" i="18"/>
  <c r="I649" i="18"/>
  <c r="I650" i="18"/>
  <c r="I651" i="18"/>
  <c r="I652" i="18"/>
  <c r="I653" i="18"/>
  <c r="I654" i="18"/>
  <c r="I655" i="18"/>
  <c r="I656" i="18"/>
  <c r="I657" i="18"/>
  <c r="I658" i="18"/>
  <c r="I659" i="18"/>
  <c r="I660" i="18"/>
  <c r="I661" i="18"/>
  <c r="I662" i="18"/>
  <c r="I663" i="18"/>
  <c r="I664" i="18"/>
  <c r="I665" i="18"/>
  <c r="I666" i="18"/>
  <c r="I667" i="18"/>
  <c r="I668" i="18"/>
  <c r="I669" i="18"/>
  <c r="I670" i="18"/>
  <c r="I671" i="18"/>
  <c r="I672" i="18"/>
  <c r="I673" i="18"/>
  <c r="I674" i="18"/>
  <c r="I675" i="18"/>
  <c r="I676" i="18"/>
  <c r="I677" i="18"/>
  <c r="I678" i="18"/>
  <c r="I679" i="18"/>
  <c r="I680" i="18"/>
  <c r="I681" i="18"/>
  <c r="I682" i="18"/>
  <c r="I683" i="18"/>
  <c r="I684" i="18"/>
  <c r="I685" i="18"/>
  <c r="I686" i="18"/>
  <c r="I687" i="18"/>
  <c r="I688" i="18"/>
  <c r="I689" i="18"/>
  <c r="I690" i="18"/>
  <c r="I691" i="18"/>
  <c r="I692" i="18"/>
  <c r="I693" i="18"/>
  <c r="I694" i="18"/>
  <c r="I695" i="18"/>
  <c r="I696" i="18"/>
  <c r="I697" i="18"/>
  <c r="I698" i="18"/>
  <c r="I699" i="18"/>
  <c r="I700" i="18"/>
  <c r="I701" i="18"/>
  <c r="I702" i="18"/>
  <c r="I703" i="18"/>
  <c r="I704" i="18"/>
  <c r="I705" i="18"/>
  <c r="I706" i="18"/>
  <c r="I707" i="18"/>
  <c r="I708" i="18"/>
  <c r="I709" i="18"/>
  <c r="I710" i="18"/>
  <c r="I711" i="18"/>
  <c r="I712" i="18"/>
  <c r="I713" i="18"/>
  <c r="I714" i="18"/>
  <c r="I715" i="18"/>
  <c r="I716" i="18"/>
  <c r="I717" i="18"/>
  <c r="I718" i="18"/>
  <c r="I719" i="18"/>
  <c r="I720" i="18"/>
  <c r="I721" i="18"/>
  <c r="I722" i="18"/>
  <c r="I723" i="18"/>
  <c r="I724" i="18"/>
  <c r="I725" i="18"/>
  <c r="I726" i="18"/>
  <c r="I727" i="18"/>
  <c r="I728" i="18"/>
  <c r="I729" i="18"/>
  <c r="I730" i="18"/>
  <c r="I731" i="18"/>
  <c r="I732" i="18"/>
  <c r="I733" i="18"/>
  <c r="I734" i="18"/>
  <c r="I735" i="18"/>
  <c r="I736" i="18"/>
  <c r="I737" i="18"/>
  <c r="I738" i="18"/>
  <c r="I739" i="18"/>
  <c r="I740" i="18"/>
  <c r="I741" i="18"/>
  <c r="I742" i="18"/>
  <c r="I743" i="18"/>
  <c r="I744" i="18"/>
  <c r="I745" i="18"/>
  <c r="I746" i="18"/>
  <c r="I747" i="18"/>
  <c r="I748" i="18"/>
  <c r="I749" i="18"/>
  <c r="I750" i="18"/>
  <c r="I751" i="18"/>
  <c r="I752" i="18"/>
  <c r="I753" i="18"/>
  <c r="I754" i="18"/>
  <c r="I755" i="18"/>
  <c r="I756" i="18"/>
  <c r="I757" i="18"/>
  <c r="I758" i="18"/>
  <c r="I759" i="18"/>
  <c r="I760" i="18"/>
  <c r="I761" i="18"/>
  <c r="I762" i="18"/>
  <c r="I763" i="18"/>
  <c r="I764" i="18"/>
  <c r="I765" i="18"/>
  <c r="I766" i="18"/>
  <c r="I767" i="18"/>
  <c r="I768" i="18"/>
  <c r="I769" i="18"/>
  <c r="I770" i="18"/>
  <c r="I771" i="18"/>
  <c r="I772" i="18"/>
  <c r="I773" i="18"/>
  <c r="I774" i="18"/>
  <c r="I775" i="18"/>
  <c r="I776" i="18"/>
  <c r="I777" i="18"/>
  <c r="I778" i="18"/>
  <c r="I779" i="18"/>
  <c r="I780" i="18"/>
  <c r="I781" i="18"/>
  <c r="I782" i="18"/>
  <c r="I783" i="18"/>
  <c r="I784" i="18"/>
  <c r="I785" i="18"/>
  <c r="I786" i="18"/>
  <c r="I787" i="18"/>
  <c r="I788" i="18"/>
  <c r="I789" i="18"/>
  <c r="I790" i="18"/>
  <c r="I791" i="18"/>
  <c r="I792" i="18"/>
  <c r="I793" i="18"/>
  <c r="I794" i="18"/>
  <c r="I795" i="18"/>
  <c r="I796" i="18"/>
  <c r="I797" i="18"/>
  <c r="I798" i="18"/>
  <c r="I799" i="18"/>
  <c r="I800" i="18"/>
  <c r="I801" i="18"/>
  <c r="I802" i="18"/>
  <c r="I803" i="18"/>
  <c r="I804" i="18"/>
  <c r="I805" i="18"/>
  <c r="I806" i="18"/>
  <c r="I807" i="18"/>
  <c r="I808" i="18"/>
  <c r="I809" i="18"/>
  <c r="I810" i="18"/>
  <c r="I811" i="18"/>
  <c r="I812" i="18"/>
  <c r="I813" i="18"/>
  <c r="I814" i="18"/>
  <c r="I815" i="18"/>
  <c r="I816" i="18"/>
  <c r="I817" i="18"/>
  <c r="I818" i="18"/>
  <c r="I819" i="18"/>
  <c r="I820" i="18"/>
  <c r="I821" i="18"/>
  <c r="I822" i="18"/>
  <c r="I823" i="18"/>
  <c r="I824" i="18"/>
  <c r="I825" i="18"/>
  <c r="I826" i="18"/>
  <c r="I827" i="18"/>
  <c r="I828" i="18"/>
  <c r="I829" i="18"/>
  <c r="I830" i="18"/>
  <c r="I831" i="18"/>
  <c r="I832" i="18"/>
  <c r="I833" i="18"/>
  <c r="I834" i="18"/>
  <c r="I835" i="18"/>
  <c r="I836" i="18"/>
  <c r="I837" i="18"/>
  <c r="I838" i="18"/>
  <c r="I839" i="18"/>
  <c r="I840" i="18"/>
  <c r="I841" i="18"/>
  <c r="I842" i="18"/>
  <c r="I843" i="18"/>
  <c r="I844" i="18"/>
  <c r="I845" i="18"/>
  <c r="I846" i="18"/>
  <c r="I847" i="18"/>
  <c r="I848" i="18"/>
  <c r="I849" i="18"/>
  <c r="I850" i="18"/>
  <c r="I851" i="18"/>
  <c r="I852" i="18"/>
  <c r="I853" i="18"/>
  <c r="I854" i="18"/>
  <c r="I855" i="18"/>
  <c r="I856" i="18"/>
  <c r="I857" i="18"/>
  <c r="I858" i="18"/>
  <c r="I859" i="18"/>
  <c r="I860" i="18"/>
  <c r="I861" i="18"/>
  <c r="I862" i="18"/>
  <c r="I863" i="18"/>
  <c r="I864" i="18"/>
  <c r="I865" i="18"/>
  <c r="I866" i="18"/>
  <c r="I867" i="18"/>
  <c r="I868" i="18"/>
  <c r="I869" i="18"/>
  <c r="I870" i="18"/>
  <c r="I871" i="18"/>
  <c r="I872" i="18"/>
  <c r="I873" i="18"/>
  <c r="I874" i="18"/>
  <c r="I875" i="18"/>
  <c r="I876" i="18"/>
  <c r="I877" i="18"/>
  <c r="I878" i="18"/>
  <c r="I879" i="18"/>
  <c r="I880" i="18"/>
  <c r="I881" i="18"/>
  <c r="I882" i="18"/>
  <c r="I883" i="18"/>
  <c r="I884" i="18"/>
  <c r="I885" i="18"/>
  <c r="I886" i="18"/>
  <c r="I887" i="18"/>
  <c r="I888" i="18"/>
  <c r="I889" i="18"/>
  <c r="I890" i="18"/>
  <c r="I891" i="18"/>
  <c r="I892" i="18"/>
  <c r="I893" i="18"/>
  <c r="I894" i="18"/>
  <c r="I895" i="18"/>
  <c r="I896" i="18"/>
  <c r="I897" i="18"/>
  <c r="I898" i="18"/>
  <c r="I899" i="18"/>
  <c r="I900" i="18"/>
  <c r="I901" i="18"/>
  <c r="I902" i="18"/>
  <c r="I903" i="18"/>
  <c r="I904" i="18"/>
  <c r="I905" i="18"/>
  <c r="I906" i="18"/>
  <c r="I907" i="18"/>
  <c r="I908" i="18"/>
  <c r="I909" i="18"/>
  <c r="I910" i="18"/>
  <c r="I911" i="18"/>
  <c r="I912" i="18"/>
  <c r="I913" i="18"/>
  <c r="I914" i="18"/>
  <c r="I915" i="18"/>
  <c r="I916" i="18"/>
  <c r="I917" i="18"/>
  <c r="I918" i="18"/>
  <c r="I919" i="18"/>
  <c r="I920" i="18"/>
  <c r="I921" i="18"/>
  <c r="I922" i="18"/>
  <c r="I923" i="18"/>
  <c r="I924" i="18"/>
  <c r="I925" i="18"/>
  <c r="I926" i="18"/>
  <c r="I927" i="18"/>
  <c r="I928" i="18"/>
  <c r="I929" i="18"/>
  <c r="I930" i="18"/>
  <c r="I931" i="18"/>
  <c r="I932" i="18"/>
  <c r="I933" i="18"/>
  <c r="I934" i="18"/>
  <c r="I935" i="18"/>
  <c r="I936" i="18"/>
  <c r="I937" i="18"/>
  <c r="I938" i="18"/>
  <c r="I939" i="18"/>
  <c r="I940" i="18"/>
  <c r="I941" i="18"/>
  <c r="I942" i="18"/>
  <c r="I943" i="18"/>
  <c r="I944" i="18"/>
  <c r="I945" i="18"/>
  <c r="I946" i="18"/>
  <c r="I947" i="18"/>
  <c r="I948" i="18"/>
  <c r="I949" i="18"/>
  <c r="I950" i="18"/>
  <c r="I951" i="18"/>
  <c r="I952" i="18"/>
  <c r="I953" i="18"/>
  <c r="I954" i="18"/>
  <c r="I955" i="18"/>
  <c r="I956" i="18"/>
  <c r="I957" i="18"/>
  <c r="I958" i="18"/>
  <c r="I959" i="18"/>
  <c r="I960" i="18"/>
  <c r="I961" i="18"/>
  <c r="I962" i="18"/>
  <c r="I963" i="18"/>
  <c r="I964" i="18"/>
  <c r="I965" i="18"/>
  <c r="I966" i="18"/>
  <c r="I967" i="18"/>
  <c r="I968" i="18"/>
  <c r="I969" i="18"/>
  <c r="I970" i="18"/>
  <c r="I971" i="18"/>
  <c r="I972" i="18"/>
  <c r="I973" i="18"/>
  <c r="I974" i="18"/>
  <c r="I975" i="18"/>
  <c r="I976" i="18"/>
  <c r="I977" i="18"/>
  <c r="I978" i="18"/>
  <c r="I979" i="18"/>
  <c r="I980" i="18"/>
  <c r="I981" i="18"/>
  <c r="I982" i="18"/>
  <c r="I983" i="18"/>
  <c r="I984" i="18"/>
  <c r="I985" i="18"/>
  <c r="I986" i="18"/>
  <c r="I987" i="18"/>
  <c r="I988" i="18"/>
  <c r="I989" i="18"/>
  <c r="I990" i="18"/>
  <c r="I991" i="18"/>
  <c r="I992" i="18"/>
  <c r="I993" i="18"/>
  <c r="I994" i="18"/>
  <c r="I995" i="18"/>
  <c r="I996" i="18"/>
  <c r="I997" i="18"/>
  <c r="I998" i="18"/>
  <c r="I999" i="18"/>
  <c r="I1000" i="18"/>
  <c r="I1001" i="18"/>
  <c r="I1002" i="18"/>
  <c r="I1003" i="18"/>
  <c r="I1004" i="18"/>
  <c r="I1005" i="18"/>
  <c r="I1006" i="18"/>
  <c r="I1007" i="18"/>
  <c r="I1008" i="18"/>
  <c r="I1009" i="18"/>
  <c r="I1010" i="18"/>
  <c r="I1011" i="18"/>
  <c r="I1012" i="18"/>
  <c r="I1013" i="18"/>
  <c r="I1014" i="18"/>
  <c r="I1015" i="18"/>
  <c r="I1016" i="18"/>
  <c r="I1017" i="18"/>
  <c r="I1018" i="18"/>
  <c r="I1019" i="18"/>
  <c r="I1020" i="18"/>
  <c r="I1021" i="18"/>
  <c r="I1022" i="18"/>
  <c r="I1023" i="18"/>
  <c r="I1024" i="18"/>
  <c r="I1025" i="18"/>
  <c r="I1026" i="18"/>
  <c r="I1027" i="18"/>
  <c r="I1028" i="18"/>
  <c r="I1029" i="18"/>
  <c r="I1030" i="18"/>
  <c r="I1031" i="18"/>
  <c r="I1032" i="18"/>
  <c r="I1033" i="18"/>
  <c r="I1034" i="18"/>
  <c r="I1035" i="18"/>
  <c r="I1036" i="18"/>
  <c r="I1037" i="18"/>
  <c r="I1038" i="18"/>
  <c r="I1039" i="18"/>
  <c r="I1040" i="18"/>
  <c r="I1041" i="18"/>
  <c r="I1042" i="18"/>
  <c r="I1043" i="18"/>
  <c r="I1044" i="18"/>
  <c r="I1045" i="18"/>
  <c r="I1046" i="18"/>
  <c r="I1047" i="18"/>
  <c r="I1048" i="18"/>
  <c r="I1049" i="18"/>
  <c r="I1050" i="18"/>
  <c r="I1051" i="18"/>
  <c r="I1052" i="18"/>
  <c r="I1053" i="18"/>
  <c r="I1054" i="18"/>
  <c r="I1055" i="18"/>
  <c r="I1056" i="18"/>
  <c r="I1057" i="18"/>
  <c r="I1058" i="18"/>
  <c r="I1059" i="18"/>
  <c r="I1060" i="18"/>
  <c r="I1061" i="18"/>
  <c r="I1062" i="18"/>
  <c r="I1063" i="18"/>
  <c r="I1064" i="18"/>
  <c r="I1065" i="18"/>
  <c r="I1066" i="18"/>
  <c r="I1067" i="18"/>
  <c r="I1068" i="18"/>
  <c r="I1069" i="18"/>
  <c r="I1070" i="18"/>
  <c r="I1071" i="18"/>
  <c r="I1072" i="18"/>
  <c r="I1073" i="18"/>
  <c r="I1074" i="18"/>
  <c r="I1075" i="18"/>
  <c r="I1076" i="18"/>
  <c r="I1077" i="18"/>
  <c r="I1078" i="18"/>
  <c r="I1079" i="18"/>
  <c r="I1080" i="18"/>
  <c r="I1081" i="18"/>
  <c r="I1082" i="18"/>
  <c r="I1083" i="18"/>
  <c r="I1084" i="18"/>
  <c r="I1085" i="18"/>
  <c r="I1086" i="18"/>
  <c r="I1087" i="18"/>
  <c r="I1088" i="18"/>
  <c r="I1089" i="18"/>
  <c r="I1090" i="18"/>
  <c r="I1091" i="18"/>
  <c r="I1092" i="18"/>
  <c r="I1093" i="18"/>
  <c r="I1094" i="18"/>
  <c r="I1095" i="18"/>
  <c r="I1096" i="18"/>
  <c r="I1097" i="18"/>
  <c r="I1098" i="18"/>
  <c r="I1099" i="18"/>
  <c r="I1100" i="18"/>
  <c r="I1101" i="18"/>
  <c r="I1102" i="18"/>
  <c r="I1103" i="18"/>
  <c r="I1104" i="18"/>
  <c r="I1105" i="18"/>
  <c r="I1106" i="18"/>
  <c r="I1107" i="18"/>
  <c r="I1108" i="18"/>
  <c r="I1109" i="18"/>
  <c r="I1110" i="18"/>
  <c r="I1111" i="18"/>
  <c r="I1112" i="18"/>
  <c r="I1113" i="18"/>
  <c r="I1114" i="18"/>
  <c r="I1115" i="18"/>
  <c r="I1116" i="18"/>
  <c r="I1117" i="18"/>
  <c r="I1118" i="18"/>
  <c r="I1119" i="18"/>
  <c r="I1120" i="18"/>
  <c r="I1121" i="18"/>
  <c r="I1122" i="18"/>
  <c r="I1123" i="18"/>
  <c r="I1124" i="18"/>
  <c r="I1125" i="18"/>
  <c r="I1126" i="18"/>
  <c r="I1127" i="18"/>
  <c r="I1128" i="18"/>
  <c r="I1129" i="18"/>
  <c r="I1130" i="18"/>
  <c r="I1131" i="18"/>
  <c r="I1132" i="18"/>
  <c r="I1133" i="18"/>
  <c r="I1134" i="18"/>
  <c r="I1135" i="18"/>
  <c r="I1136" i="18"/>
  <c r="I1137" i="18"/>
  <c r="I1138" i="18"/>
  <c r="I1139" i="18"/>
  <c r="I1140" i="18"/>
  <c r="I1141" i="18"/>
  <c r="I1142" i="18"/>
  <c r="I1143" i="18"/>
  <c r="I1144" i="18"/>
  <c r="I1145" i="18"/>
  <c r="I1146" i="18"/>
  <c r="I1147" i="18"/>
  <c r="I1148" i="18"/>
  <c r="I1149" i="18"/>
  <c r="I1150" i="18"/>
  <c r="I1151" i="18"/>
  <c r="I1152" i="18"/>
  <c r="I1153" i="18"/>
  <c r="I1154" i="18"/>
  <c r="I1155" i="18"/>
  <c r="I1156" i="18"/>
  <c r="I1157" i="18"/>
  <c r="I1158" i="18"/>
  <c r="I1159" i="18"/>
  <c r="I1160" i="18"/>
  <c r="I1161" i="18"/>
  <c r="I1162" i="18"/>
  <c r="I1163" i="18"/>
  <c r="I1164" i="18"/>
  <c r="I1165" i="18"/>
  <c r="I1166" i="18"/>
  <c r="I1167" i="18"/>
  <c r="I1168" i="18"/>
  <c r="I1169" i="18"/>
  <c r="I1170" i="18"/>
  <c r="I1171" i="18"/>
  <c r="I1172" i="18"/>
  <c r="I1173" i="18"/>
  <c r="I1174" i="18"/>
  <c r="I1175" i="18"/>
  <c r="I1176" i="18"/>
  <c r="I1177" i="18"/>
  <c r="I1178" i="18"/>
  <c r="I1179" i="18"/>
  <c r="I1180" i="18"/>
  <c r="I1181" i="18"/>
  <c r="I1182" i="18"/>
  <c r="I1183" i="18"/>
  <c r="I1184" i="18"/>
  <c r="I1185" i="18"/>
  <c r="I1186" i="18"/>
  <c r="I1187" i="18"/>
  <c r="I1188" i="18"/>
  <c r="I1189" i="18"/>
  <c r="I1190" i="18"/>
  <c r="I1191" i="18"/>
  <c r="I1192" i="18"/>
  <c r="I1193" i="18"/>
  <c r="I1194" i="18"/>
  <c r="I1195" i="18"/>
  <c r="I1196" i="18"/>
  <c r="I1197" i="18"/>
  <c r="I1198" i="18"/>
  <c r="I1199" i="18"/>
  <c r="I1200" i="18"/>
  <c r="I1201" i="18"/>
  <c r="I1202" i="18"/>
  <c r="I1203" i="18"/>
  <c r="I1204" i="18"/>
  <c r="I1205" i="18"/>
  <c r="I1206" i="18"/>
  <c r="I1207" i="18"/>
  <c r="I1208" i="18"/>
  <c r="I1209" i="18"/>
  <c r="I1210" i="18"/>
  <c r="I1211" i="18"/>
  <c r="I1212" i="18"/>
  <c r="I1213" i="18"/>
  <c r="I1214" i="18"/>
  <c r="I1215" i="18"/>
  <c r="I1216" i="18"/>
  <c r="I1217" i="18"/>
  <c r="I1218" i="18"/>
  <c r="I1219" i="18"/>
  <c r="I1220" i="18"/>
  <c r="I1221" i="18"/>
  <c r="I1222" i="18"/>
  <c r="I1223" i="18"/>
  <c r="I1224" i="18"/>
  <c r="I1225" i="18"/>
  <c r="I1226" i="18"/>
  <c r="I1227" i="18"/>
  <c r="I1228" i="18"/>
  <c r="I1229" i="18"/>
  <c r="I1230" i="18"/>
  <c r="I1231" i="18"/>
  <c r="I1232" i="18"/>
  <c r="I1233" i="18"/>
  <c r="I1234" i="18"/>
  <c r="I1235" i="18"/>
  <c r="I1236" i="18"/>
  <c r="I1237" i="18"/>
  <c r="I1238" i="18"/>
  <c r="I1239" i="18"/>
  <c r="I1240" i="18"/>
  <c r="I1241" i="18"/>
  <c r="I1242" i="18"/>
  <c r="I1243" i="18"/>
  <c r="I1244" i="18"/>
  <c r="I1245" i="18"/>
  <c r="I1246" i="18"/>
  <c r="I1247" i="18"/>
  <c r="I1248" i="18"/>
  <c r="I1249" i="18"/>
  <c r="I1250" i="18"/>
  <c r="I1251" i="18"/>
  <c r="I1252" i="18"/>
  <c r="I1253" i="18"/>
  <c r="I1254" i="18"/>
  <c r="I1255" i="18"/>
  <c r="I1256" i="18"/>
  <c r="I1257" i="18"/>
  <c r="I1258" i="18"/>
  <c r="I1259" i="18"/>
  <c r="I1260" i="18"/>
  <c r="I1261" i="18"/>
  <c r="I1262" i="18"/>
  <c r="I1263" i="18"/>
  <c r="I1264" i="18"/>
  <c r="I1265" i="18"/>
  <c r="I1266" i="18"/>
  <c r="I1267" i="18"/>
  <c r="I1268" i="18"/>
  <c r="I1269" i="18"/>
  <c r="I1270" i="18"/>
  <c r="I1271" i="18"/>
  <c r="I1272" i="18"/>
  <c r="I1273" i="18"/>
  <c r="I1274" i="18"/>
  <c r="I1275" i="18"/>
  <c r="I1276" i="18"/>
  <c r="I1277" i="18"/>
  <c r="I1278" i="18"/>
  <c r="I1279" i="18"/>
  <c r="I1280" i="18"/>
  <c r="I1281" i="18"/>
  <c r="I1282" i="18"/>
  <c r="I1283" i="18"/>
  <c r="I1284" i="18"/>
  <c r="I1285" i="18"/>
  <c r="I1286" i="18"/>
  <c r="I1287" i="18"/>
  <c r="I1288" i="18"/>
  <c r="I1289" i="18"/>
  <c r="I1290" i="18"/>
  <c r="I1291" i="18"/>
  <c r="I1292" i="18"/>
  <c r="I1293" i="18"/>
  <c r="I1294" i="18"/>
  <c r="I1295" i="18"/>
  <c r="I1296" i="18"/>
  <c r="I1297" i="18"/>
  <c r="I1298" i="18"/>
  <c r="I1299" i="18"/>
  <c r="I1300" i="18"/>
  <c r="I1301" i="18"/>
  <c r="I1302" i="18"/>
  <c r="I1303" i="18"/>
  <c r="I1304" i="18"/>
  <c r="I1305" i="18"/>
  <c r="I1306" i="18"/>
  <c r="I1307" i="18"/>
  <c r="I1308" i="18"/>
  <c r="I1309" i="18"/>
  <c r="I1310" i="18"/>
  <c r="I1311" i="18"/>
  <c r="I1312" i="18"/>
  <c r="I1313" i="18"/>
  <c r="I1314" i="18"/>
  <c r="I1315" i="18"/>
  <c r="I1316" i="18"/>
  <c r="I1317" i="18"/>
  <c r="I1318" i="18"/>
  <c r="I1319" i="18"/>
  <c r="I1320" i="18"/>
  <c r="I1321" i="18"/>
  <c r="I1322" i="18"/>
  <c r="I1323" i="18"/>
  <c r="I1324" i="18"/>
  <c r="I1325" i="18"/>
  <c r="I1326" i="18"/>
  <c r="I1327" i="18"/>
  <c r="I1328" i="18"/>
  <c r="I1329" i="18"/>
  <c r="I1330" i="18"/>
  <c r="I1331" i="18"/>
  <c r="I1332" i="18"/>
  <c r="I1333" i="18"/>
  <c r="I1334" i="18"/>
  <c r="I1335" i="18"/>
  <c r="I1336" i="18"/>
  <c r="I1337" i="18"/>
  <c r="I1338" i="18"/>
  <c r="I1339" i="18"/>
  <c r="I1340" i="18"/>
  <c r="I1341" i="18"/>
  <c r="I1342" i="18"/>
  <c r="I1343" i="18"/>
  <c r="I1344" i="18"/>
  <c r="I1345" i="18"/>
  <c r="I1346" i="18"/>
  <c r="I1347" i="18"/>
  <c r="I1348" i="18"/>
  <c r="I1349" i="18"/>
  <c r="I1350" i="18"/>
  <c r="I1351" i="18"/>
  <c r="I1352" i="18"/>
  <c r="I1353" i="18"/>
  <c r="I1354" i="18"/>
  <c r="I1355" i="18"/>
  <c r="I1356" i="18"/>
  <c r="I1357" i="18"/>
  <c r="I1358" i="18"/>
  <c r="I1359" i="18"/>
  <c r="I1360" i="18"/>
  <c r="I1361" i="18"/>
  <c r="I1362" i="18"/>
  <c r="I1363" i="18"/>
  <c r="I1364" i="18"/>
  <c r="I1365" i="18"/>
  <c r="I1366" i="18"/>
  <c r="I1367" i="18"/>
  <c r="I1368" i="18"/>
  <c r="I1369" i="18"/>
  <c r="I1370" i="18"/>
  <c r="I1371" i="18"/>
  <c r="I1372" i="18"/>
  <c r="I1373" i="18"/>
  <c r="I1374" i="18"/>
  <c r="I1375" i="18"/>
  <c r="I1376" i="18"/>
  <c r="I1377" i="18"/>
  <c r="I1378" i="18"/>
  <c r="I1379" i="18"/>
  <c r="I1380" i="18"/>
  <c r="I1381" i="18"/>
  <c r="I1382" i="18"/>
  <c r="I1383" i="18"/>
  <c r="I1384" i="18"/>
  <c r="I1385" i="18"/>
  <c r="I1386" i="18"/>
  <c r="I1387" i="18"/>
  <c r="I1388" i="18"/>
  <c r="I1389" i="18"/>
  <c r="I1390" i="18"/>
  <c r="I1391" i="18"/>
  <c r="I1392" i="18"/>
  <c r="I1393" i="18"/>
  <c r="I1394" i="18"/>
  <c r="I1395" i="18"/>
  <c r="I1396" i="18"/>
  <c r="I1397" i="18"/>
  <c r="I1398" i="18"/>
  <c r="I1399" i="18"/>
  <c r="I1400" i="18"/>
  <c r="I1401" i="18"/>
  <c r="I1402" i="18"/>
  <c r="I1403" i="18"/>
  <c r="I1404" i="18"/>
  <c r="I1405" i="18"/>
  <c r="I1406" i="18"/>
  <c r="I1407" i="18"/>
  <c r="I1408" i="18"/>
  <c r="I1409" i="18"/>
  <c r="I9" i="18"/>
  <c r="J1294" i="18" l="1"/>
  <c r="J1190" i="18"/>
  <c r="J518" i="18"/>
  <c r="J1325" i="18"/>
  <c r="J1157" i="18"/>
  <c r="J901" i="18"/>
  <c r="J581" i="18"/>
  <c r="J501" i="18"/>
  <c r="J1404" i="18"/>
  <c r="J1396" i="18"/>
  <c r="J1372" i="18"/>
  <c r="J1364" i="18"/>
  <c r="J1356" i="18"/>
  <c r="J1348" i="18"/>
  <c r="J1340" i="18"/>
  <c r="J1332" i="18"/>
  <c r="J1324" i="18"/>
  <c r="J1316" i="18"/>
  <c r="J1308" i="18"/>
  <c r="J1300" i="18"/>
  <c r="J1292" i="18"/>
  <c r="J1188" i="18"/>
  <c r="J1180" i="18"/>
  <c r="J1172" i="18"/>
  <c r="J1164" i="18"/>
  <c r="J1156" i="18"/>
  <c r="J1148" i="18"/>
  <c r="J956" i="18"/>
  <c r="J948" i="18"/>
  <c r="J940" i="18"/>
  <c r="J908" i="18"/>
  <c r="J900" i="18"/>
  <c r="J892" i="18"/>
  <c r="J884" i="18"/>
  <c r="J876" i="18"/>
  <c r="J868" i="18"/>
  <c r="J860" i="18"/>
  <c r="J708" i="18"/>
  <c r="J700" i="18"/>
  <c r="J692" i="18"/>
  <c r="J684" i="18"/>
  <c r="J636" i="18"/>
  <c r="J628" i="18"/>
  <c r="J580" i="18"/>
  <c r="J572" i="18"/>
  <c r="J548" i="18"/>
  <c r="J540" i="18"/>
  <c r="J532" i="18"/>
  <c r="J524" i="18"/>
  <c r="J516" i="18"/>
  <c r="J508" i="18"/>
  <c r="J500" i="18"/>
  <c r="J492" i="18"/>
  <c r="J484" i="18"/>
  <c r="J476" i="18"/>
  <c r="J460" i="18"/>
  <c r="J428" i="18"/>
  <c r="J404" i="18"/>
  <c r="J396" i="18"/>
  <c r="J260" i="18"/>
  <c r="J252" i="18"/>
  <c r="J244" i="18"/>
  <c r="J236" i="18"/>
  <c r="J172" i="18"/>
  <c r="J164" i="18"/>
  <c r="J1358" i="18"/>
  <c r="J1318" i="18"/>
  <c r="J1166" i="18"/>
  <c r="J934" i="18"/>
  <c r="J878" i="18"/>
  <c r="J574" i="18"/>
  <c r="J542" i="18"/>
  <c r="J494" i="18"/>
  <c r="J246" i="18"/>
  <c r="J166" i="18"/>
  <c r="J1397" i="18"/>
  <c r="J1365" i="18"/>
  <c r="J1333" i="18"/>
  <c r="J1165" i="18"/>
  <c r="J957" i="18"/>
  <c r="J877" i="18"/>
  <c r="J693" i="18"/>
  <c r="J573" i="18"/>
  <c r="J541" i="18"/>
  <c r="J509" i="18"/>
  <c r="J261" i="18"/>
  <c r="J1371" i="18"/>
  <c r="J1363" i="18"/>
  <c r="J1355" i="18"/>
  <c r="J1347" i="18"/>
  <c r="J1339" i="18"/>
  <c r="J1331" i="18"/>
  <c r="J1323" i="18"/>
  <c r="J1315" i="18"/>
  <c r="J1307" i="18"/>
  <c r="J1299" i="18"/>
  <c r="J1291" i="18"/>
  <c r="J1195" i="18"/>
  <c r="J1187" i="18"/>
  <c r="J1179" i="18"/>
  <c r="J1171" i="18"/>
  <c r="J1163" i="18"/>
  <c r="J1155" i="18"/>
  <c r="J1147" i="18"/>
  <c r="J955" i="18"/>
  <c r="J947" i="18"/>
  <c r="J939" i="18"/>
  <c r="J907" i="18"/>
  <c r="J899" i="18"/>
  <c r="J891" i="18"/>
  <c r="J883" i="18"/>
  <c r="J875" i="18"/>
  <c r="J867" i="18"/>
  <c r="J859" i="18"/>
  <c r="J755" i="18"/>
  <c r="J707" i="18"/>
  <c r="J699" i="18"/>
  <c r="J691" i="18"/>
  <c r="J643" i="18"/>
  <c r="J635" i="18"/>
  <c r="J627" i="18"/>
  <c r="J579" i="18"/>
  <c r="J571" i="18"/>
  <c r="J547" i="18"/>
  <c r="J539" i="18"/>
  <c r="J531" i="18"/>
  <c r="J523" i="18"/>
  <c r="J515" i="18"/>
  <c r="J507" i="18"/>
  <c r="J499" i="18"/>
  <c r="J491" i="18"/>
  <c r="J483" i="18"/>
  <c r="J475" i="18"/>
  <c r="J403" i="18"/>
  <c r="J395" i="18"/>
  <c r="J259" i="18"/>
  <c r="J251" i="18"/>
  <c r="J243" i="18"/>
  <c r="J235" i="18"/>
  <c r="J219" i="18"/>
  <c r="J171" i="18"/>
  <c r="J163" i="18"/>
  <c r="J1334" i="18"/>
  <c r="J1302" i="18"/>
  <c r="J1158" i="18"/>
  <c r="J942" i="18"/>
  <c r="J902" i="18"/>
  <c r="J862" i="18"/>
  <c r="J758" i="18"/>
  <c r="J702" i="18"/>
  <c r="J526" i="18"/>
  <c r="J486" i="18"/>
  <c r="J238" i="18"/>
  <c r="J1349" i="18"/>
  <c r="J1309" i="18"/>
  <c r="J1189" i="18"/>
  <c r="J1149" i="18"/>
  <c r="J893" i="18"/>
  <c r="J861" i="18"/>
  <c r="J709" i="18"/>
  <c r="J629" i="18"/>
  <c r="J589" i="18"/>
  <c r="J525" i="18"/>
  <c r="J485" i="18"/>
  <c r="J397" i="18"/>
  <c r="J245" i="18"/>
  <c r="J1370" i="18"/>
  <c r="J1362" i="18"/>
  <c r="J1354" i="18"/>
  <c r="J1346" i="18"/>
  <c r="J1338" i="18"/>
  <c r="J1330" i="18"/>
  <c r="J1322" i="18"/>
  <c r="J1314" i="18"/>
  <c r="J1306" i="18"/>
  <c r="J1298" i="18"/>
  <c r="J1290" i="18"/>
  <c r="J1282" i="18"/>
  <c r="J1250" i="18"/>
  <c r="J1194" i="18"/>
  <c r="J1186" i="18"/>
  <c r="J1178" i="18"/>
  <c r="J1170" i="18"/>
  <c r="J1162" i="18"/>
  <c r="J1154" i="18"/>
  <c r="J970" i="18"/>
  <c r="J962" i="18"/>
  <c r="J954" i="18"/>
  <c r="J946" i="18"/>
  <c r="J938" i="18"/>
  <c r="J906" i="18"/>
  <c r="J898" i="18"/>
  <c r="J890" i="18"/>
  <c r="J882" i="18"/>
  <c r="J874" i="18"/>
  <c r="J866" i="18"/>
  <c r="J714" i="18"/>
  <c r="J706" i="18"/>
  <c r="J698" i="18"/>
  <c r="J690" i="18"/>
  <c r="J642" i="18"/>
  <c r="J634" i="18"/>
  <c r="J626" i="18"/>
  <c r="J578" i="18"/>
  <c r="J546" i="18"/>
  <c r="J538" i="18"/>
  <c r="J530" i="18"/>
  <c r="J522" i="18"/>
  <c r="J514" i="18"/>
  <c r="J506" i="18"/>
  <c r="J498" i="18"/>
  <c r="J490" i="18"/>
  <c r="J482" i="18"/>
  <c r="J474" i="18"/>
  <c r="J402" i="18"/>
  <c r="J394" i="18"/>
  <c r="J266" i="18"/>
  <c r="J258" i="18"/>
  <c r="J250" i="18"/>
  <c r="J242" i="18"/>
  <c r="J234" i="18"/>
  <c r="J218" i="18"/>
  <c r="J170" i="18"/>
  <c r="J162" i="18"/>
  <c r="J1342" i="18"/>
  <c r="J1310" i="18"/>
  <c r="J1182" i="18"/>
  <c r="J1150" i="18"/>
  <c r="J886" i="18"/>
  <c r="J582" i="18"/>
  <c r="J550" i="18"/>
  <c r="J534" i="18"/>
  <c r="J478" i="18"/>
  <c r="J406" i="18"/>
  <c r="J262" i="18"/>
  <c r="J1373" i="18"/>
  <c r="J1341" i="18"/>
  <c r="J1293" i="18"/>
  <c r="J1181" i="18"/>
  <c r="J949" i="18"/>
  <c r="J909" i="18"/>
  <c r="J869" i="18"/>
  <c r="J685" i="18"/>
  <c r="J637" i="18"/>
  <c r="J549" i="18"/>
  <c r="J517" i="18"/>
  <c r="J405" i="18"/>
  <c r="J173" i="18"/>
  <c r="J1409" i="18"/>
  <c r="J1369" i="18"/>
  <c r="J1361" i="18"/>
  <c r="J1353" i="18"/>
  <c r="J1345" i="18"/>
  <c r="J1337" i="18"/>
  <c r="J1329" i="18"/>
  <c r="J1321" i="18"/>
  <c r="J1313" i="18"/>
  <c r="J1305" i="18"/>
  <c r="J1297" i="18"/>
  <c r="J1289" i="18"/>
  <c r="J1193" i="18"/>
  <c r="J1185" i="18"/>
  <c r="J1177" i="18"/>
  <c r="J1169" i="18"/>
  <c r="J1161" i="18"/>
  <c r="J1153" i="18"/>
  <c r="J961" i="18"/>
  <c r="J953" i="18"/>
  <c r="J945" i="18"/>
  <c r="J937" i="18"/>
  <c r="J905" i="18"/>
  <c r="J897" i="18"/>
  <c r="J889" i="18"/>
  <c r="J881" i="18"/>
  <c r="J873" i="18"/>
  <c r="J865" i="18"/>
  <c r="J761" i="18"/>
  <c r="J713" i="18"/>
  <c r="J705" i="18"/>
  <c r="J697" i="18"/>
  <c r="J689" i="18"/>
  <c r="J641" i="18"/>
  <c r="J633" i="18"/>
  <c r="J625" i="18"/>
  <c r="J593" i="18"/>
  <c r="J585" i="18"/>
  <c r="J577" i="18"/>
  <c r="J545" i="18"/>
  <c r="J537" i="18"/>
  <c r="J529" i="18"/>
  <c r="J521" i="18"/>
  <c r="J513" i="18"/>
  <c r="J505" i="18"/>
  <c r="J497" i="18"/>
  <c r="J489" i="18"/>
  <c r="J481" i="18"/>
  <c r="J473" i="18"/>
  <c r="J409" i="18"/>
  <c r="J401" i="18"/>
  <c r="J265" i="18"/>
  <c r="J257" i="18"/>
  <c r="J249" i="18"/>
  <c r="J241" i="18"/>
  <c r="J233" i="18"/>
  <c r="J217" i="18"/>
  <c r="J161" i="18"/>
  <c r="J1406" i="18"/>
  <c r="J1366" i="18"/>
  <c r="J1326" i="18"/>
  <c r="J1174" i="18"/>
  <c r="J958" i="18"/>
  <c r="J910" i="18"/>
  <c r="J870" i="18"/>
  <c r="J686" i="18"/>
  <c r="J510" i="18"/>
  <c r="J470" i="18"/>
  <c r="J254" i="18"/>
  <c r="J174" i="18"/>
  <c r="J1357" i="18"/>
  <c r="J1301" i="18"/>
  <c r="J1173" i="18"/>
  <c r="J941" i="18"/>
  <c r="J885" i="18"/>
  <c r="J789" i="18"/>
  <c r="J533" i="18"/>
  <c r="J477" i="18"/>
  <c r="J253" i="18"/>
  <c r="J165" i="18"/>
  <c r="J1408" i="18"/>
  <c r="J1368" i="18"/>
  <c r="J1360" i="18"/>
  <c r="J1352" i="18"/>
  <c r="J1344" i="18"/>
  <c r="J1336" i="18"/>
  <c r="J1328" i="18"/>
  <c r="J1320" i="18"/>
  <c r="J1312" i="18"/>
  <c r="J1304" i="18"/>
  <c r="J1296" i="18"/>
  <c r="J1288" i="18"/>
  <c r="J1192" i="18"/>
  <c r="J1184" i="18"/>
  <c r="J1176" i="18"/>
  <c r="J1168" i="18"/>
  <c r="J1160" i="18"/>
  <c r="J1152" i="18"/>
  <c r="J960" i="18"/>
  <c r="J952" i="18"/>
  <c r="J944" i="18"/>
  <c r="J936" i="18"/>
  <c r="J912" i="18"/>
  <c r="J904" i="18"/>
  <c r="J896" i="18"/>
  <c r="J888" i="18"/>
  <c r="J880" i="18"/>
  <c r="J872" i="18"/>
  <c r="J864" i="18"/>
  <c r="J760" i="18"/>
  <c r="J712" i="18"/>
  <c r="J704" i="18"/>
  <c r="J696" i="18"/>
  <c r="J688" i="18"/>
  <c r="J640" i="18"/>
  <c r="J632" i="18"/>
  <c r="J624" i="18"/>
  <c r="J592" i="18"/>
  <c r="J584" i="18"/>
  <c r="J576" i="18"/>
  <c r="J544" i="18"/>
  <c r="J536" i="18"/>
  <c r="J528" i="18"/>
  <c r="J520" i="18"/>
  <c r="J512" i="18"/>
  <c r="J504" i="18"/>
  <c r="J496" i="18"/>
  <c r="J488" i="18"/>
  <c r="J480" i="18"/>
  <c r="J472" i="18"/>
  <c r="J408" i="18"/>
  <c r="J400" i="18"/>
  <c r="J264" i="18"/>
  <c r="J256" i="18"/>
  <c r="J248" i="18"/>
  <c r="J240" i="18"/>
  <c r="J216" i="18"/>
  <c r="J176" i="18"/>
  <c r="J160" i="18"/>
  <c r="J1350" i="18"/>
  <c r="J894" i="18"/>
  <c r="J790" i="18"/>
  <c r="J694" i="18"/>
  <c r="J502" i="18"/>
  <c r="J398" i="18"/>
  <c r="J1405" i="18"/>
  <c r="J1317" i="18"/>
  <c r="J701" i="18"/>
  <c r="J493" i="18"/>
  <c r="J237" i="18"/>
  <c r="J1407" i="18"/>
  <c r="J1367" i="18"/>
  <c r="J1359" i="18"/>
  <c r="J1351" i="18"/>
  <c r="J1343" i="18"/>
  <c r="J1335" i="18"/>
  <c r="J1327" i="18"/>
  <c r="J1319" i="18"/>
  <c r="J1311" i="18"/>
  <c r="J1303" i="18"/>
  <c r="J1295" i="18"/>
  <c r="J1191" i="18"/>
  <c r="J1183" i="18"/>
  <c r="J1175" i="18"/>
  <c r="J1167" i="18"/>
  <c r="J1159" i="18"/>
  <c r="J1151" i="18"/>
  <c r="J959" i="18"/>
  <c r="J951" i="18"/>
  <c r="J943" i="18"/>
  <c r="J935" i="18"/>
  <c r="J911" i="18"/>
  <c r="J903" i="18"/>
  <c r="J895" i="18"/>
  <c r="J887" i="18"/>
  <c r="J879" i="18"/>
  <c r="J871" i="18"/>
  <c r="J863" i="18"/>
  <c r="J759" i="18"/>
  <c r="J711" i="18"/>
  <c r="J703" i="18"/>
  <c r="J695" i="18"/>
  <c r="J687" i="18"/>
  <c r="J639" i="18"/>
  <c r="J631" i="18"/>
  <c r="J591" i="18"/>
  <c r="J583" i="18"/>
  <c r="J575" i="18"/>
  <c r="J543" i="18"/>
  <c r="J535" i="18"/>
  <c r="J527" i="18"/>
  <c r="J519" i="18"/>
  <c r="J511" i="18"/>
  <c r="J503" i="18"/>
  <c r="J495" i="18"/>
  <c r="J487" i="18"/>
  <c r="J479" i="18"/>
  <c r="J471" i="18"/>
  <c r="J407" i="18"/>
  <c r="J399" i="18"/>
  <c r="J263" i="18"/>
  <c r="J255" i="18"/>
  <c r="J247" i="18"/>
  <c r="J239" i="18"/>
  <c r="J175" i="18"/>
  <c r="J167" i="18"/>
  <c r="J159" i="18"/>
  <c r="O6" i="18"/>
  <c r="K6" i="18"/>
  <c r="H6" i="18"/>
  <c r="P10" i="18" l="1"/>
  <c r="Q10" i="18"/>
  <c r="R10" i="18"/>
  <c r="P11" i="18"/>
  <c r="Q11" i="18"/>
  <c r="R11" i="18"/>
  <c r="P12" i="18"/>
  <c r="Q12" i="18"/>
  <c r="R12" i="18"/>
  <c r="P13" i="18"/>
  <c r="Q13" i="18"/>
  <c r="R13" i="18"/>
  <c r="P14" i="18"/>
  <c r="Q14" i="18"/>
  <c r="R14" i="18"/>
  <c r="P15" i="18"/>
  <c r="Q15" i="18"/>
  <c r="R15" i="18"/>
  <c r="P16" i="18"/>
  <c r="Q16" i="18"/>
  <c r="R16" i="18"/>
  <c r="P17" i="18"/>
  <c r="Q17" i="18"/>
  <c r="R17" i="18"/>
  <c r="P18" i="18"/>
  <c r="Q18" i="18"/>
  <c r="R18" i="18"/>
  <c r="P19" i="18"/>
  <c r="Q19" i="18"/>
  <c r="R19" i="18"/>
  <c r="P20" i="18"/>
  <c r="Q20" i="18"/>
  <c r="R20" i="18"/>
  <c r="P21" i="18"/>
  <c r="Q21" i="18"/>
  <c r="R21" i="18"/>
  <c r="P22" i="18"/>
  <c r="Q22" i="18"/>
  <c r="R22" i="18"/>
  <c r="P23" i="18"/>
  <c r="Q23" i="18"/>
  <c r="R23" i="18"/>
  <c r="P24" i="18"/>
  <c r="Q24" i="18"/>
  <c r="R24" i="18"/>
  <c r="P25" i="18"/>
  <c r="Q25" i="18"/>
  <c r="R25" i="18"/>
  <c r="P26" i="18"/>
  <c r="Q26" i="18"/>
  <c r="R26" i="18"/>
  <c r="P27" i="18"/>
  <c r="Q27" i="18"/>
  <c r="R27" i="18"/>
  <c r="P28" i="18"/>
  <c r="Q28" i="18"/>
  <c r="R28" i="18"/>
  <c r="P29" i="18"/>
  <c r="Q29" i="18"/>
  <c r="R29" i="18"/>
  <c r="P30" i="18"/>
  <c r="Q30" i="18"/>
  <c r="R30" i="18"/>
  <c r="P31" i="18"/>
  <c r="Q31" i="18"/>
  <c r="R31" i="18"/>
  <c r="P32" i="18"/>
  <c r="Q32" i="18"/>
  <c r="R32" i="18"/>
  <c r="P33" i="18"/>
  <c r="Q33" i="18"/>
  <c r="R33" i="18"/>
  <c r="P34" i="18"/>
  <c r="Q34" i="18"/>
  <c r="R34" i="18"/>
  <c r="P35" i="18"/>
  <c r="Q35" i="18"/>
  <c r="R35" i="18"/>
  <c r="P36" i="18"/>
  <c r="Q36" i="18"/>
  <c r="R36" i="18"/>
  <c r="P37" i="18"/>
  <c r="Q37" i="18"/>
  <c r="R37" i="18"/>
  <c r="P38" i="18"/>
  <c r="Q38" i="18"/>
  <c r="R38" i="18"/>
  <c r="P39" i="18"/>
  <c r="Q39" i="18"/>
  <c r="R39" i="18"/>
  <c r="P40" i="18"/>
  <c r="Q40" i="18"/>
  <c r="R40" i="18"/>
  <c r="P41" i="18"/>
  <c r="Q41" i="18"/>
  <c r="R41" i="18"/>
  <c r="P42" i="18"/>
  <c r="Q42" i="18"/>
  <c r="R42" i="18"/>
  <c r="P43" i="18"/>
  <c r="Q43" i="18"/>
  <c r="R43" i="18"/>
  <c r="P44" i="18"/>
  <c r="Q44" i="18"/>
  <c r="R44" i="18"/>
  <c r="P45" i="18"/>
  <c r="Q45" i="18"/>
  <c r="R45" i="18"/>
  <c r="P46" i="18"/>
  <c r="Q46" i="18"/>
  <c r="R46" i="18"/>
  <c r="P47" i="18"/>
  <c r="Q47" i="18"/>
  <c r="R47" i="18"/>
  <c r="P48" i="18"/>
  <c r="Q48" i="18"/>
  <c r="R48" i="18"/>
  <c r="P49" i="18"/>
  <c r="Q49" i="18"/>
  <c r="R49" i="18"/>
  <c r="P50" i="18"/>
  <c r="Q50" i="18"/>
  <c r="R50" i="18"/>
  <c r="P51" i="18"/>
  <c r="Q51" i="18"/>
  <c r="R51" i="18"/>
  <c r="P52" i="18"/>
  <c r="Q52" i="18"/>
  <c r="R52" i="18"/>
  <c r="P53" i="18"/>
  <c r="Q53" i="18"/>
  <c r="R53" i="18"/>
  <c r="P54" i="18"/>
  <c r="Q54" i="18"/>
  <c r="R54" i="18"/>
  <c r="P55" i="18"/>
  <c r="Q55" i="18"/>
  <c r="R55" i="18"/>
  <c r="P56" i="18"/>
  <c r="Q56" i="18"/>
  <c r="R56" i="18"/>
  <c r="P57" i="18"/>
  <c r="Q57" i="18"/>
  <c r="R57" i="18"/>
  <c r="P58" i="18"/>
  <c r="Q58" i="18"/>
  <c r="R58" i="18"/>
  <c r="P59" i="18"/>
  <c r="Q59" i="18"/>
  <c r="R59" i="18"/>
  <c r="P60" i="18"/>
  <c r="Q60" i="18"/>
  <c r="R60" i="18"/>
  <c r="P61" i="18"/>
  <c r="Q61" i="18"/>
  <c r="R61" i="18"/>
  <c r="P62" i="18"/>
  <c r="Q62" i="18"/>
  <c r="R62" i="18"/>
  <c r="P63" i="18"/>
  <c r="Q63" i="18"/>
  <c r="R63" i="18"/>
  <c r="P64" i="18"/>
  <c r="Q64" i="18"/>
  <c r="R64" i="18"/>
  <c r="P65" i="18"/>
  <c r="Q65" i="18"/>
  <c r="R65" i="18"/>
  <c r="P66" i="18"/>
  <c r="Q66" i="18"/>
  <c r="R66" i="18"/>
  <c r="P67" i="18"/>
  <c r="Q67" i="18"/>
  <c r="R67" i="18"/>
  <c r="P68" i="18"/>
  <c r="Q68" i="18"/>
  <c r="R68" i="18"/>
  <c r="P69" i="18"/>
  <c r="Q69" i="18"/>
  <c r="R69" i="18"/>
  <c r="P70" i="18"/>
  <c r="Q70" i="18"/>
  <c r="R70" i="18"/>
  <c r="P71" i="18"/>
  <c r="Q71" i="18"/>
  <c r="R71" i="18"/>
  <c r="P72" i="18"/>
  <c r="Q72" i="18"/>
  <c r="R72" i="18"/>
  <c r="P73" i="18"/>
  <c r="Q73" i="18"/>
  <c r="R73" i="18"/>
  <c r="P74" i="18"/>
  <c r="Q74" i="18"/>
  <c r="R74" i="18"/>
  <c r="P75" i="18"/>
  <c r="Q75" i="18"/>
  <c r="R75" i="18"/>
  <c r="P76" i="18"/>
  <c r="Q76" i="18"/>
  <c r="R76" i="18"/>
  <c r="P77" i="18"/>
  <c r="Q77" i="18"/>
  <c r="R77" i="18"/>
  <c r="P78" i="18"/>
  <c r="Q78" i="18"/>
  <c r="R78" i="18"/>
  <c r="P79" i="18"/>
  <c r="Q79" i="18"/>
  <c r="R79" i="18"/>
  <c r="P80" i="18"/>
  <c r="Q80" i="18"/>
  <c r="R80" i="18"/>
  <c r="P81" i="18"/>
  <c r="Q81" i="18"/>
  <c r="R81" i="18"/>
  <c r="P82" i="18"/>
  <c r="Q82" i="18"/>
  <c r="R82" i="18"/>
  <c r="P83" i="18"/>
  <c r="Q83" i="18"/>
  <c r="R83" i="18"/>
  <c r="P84" i="18"/>
  <c r="Q84" i="18"/>
  <c r="R84" i="18"/>
  <c r="P85" i="18"/>
  <c r="Q85" i="18"/>
  <c r="R85" i="18"/>
  <c r="P86" i="18"/>
  <c r="Q86" i="18"/>
  <c r="R86" i="18"/>
  <c r="P87" i="18"/>
  <c r="Q87" i="18"/>
  <c r="R87" i="18"/>
  <c r="P88" i="18"/>
  <c r="Q88" i="18"/>
  <c r="R88" i="18"/>
  <c r="P89" i="18"/>
  <c r="Q89" i="18"/>
  <c r="R89" i="18"/>
  <c r="P90" i="18"/>
  <c r="Q90" i="18"/>
  <c r="R90" i="18"/>
  <c r="P91" i="18"/>
  <c r="Q91" i="18"/>
  <c r="R91" i="18"/>
  <c r="P92" i="18"/>
  <c r="Q92" i="18"/>
  <c r="R92" i="18"/>
  <c r="P93" i="18"/>
  <c r="Q93" i="18"/>
  <c r="R93" i="18"/>
  <c r="P94" i="18"/>
  <c r="Q94" i="18"/>
  <c r="R94" i="18"/>
  <c r="P95" i="18"/>
  <c r="Q95" i="18"/>
  <c r="R95" i="18"/>
  <c r="P96" i="18"/>
  <c r="Q96" i="18"/>
  <c r="R96" i="18"/>
  <c r="P97" i="18"/>
  <c r="Q97" i="18"/>
  <c r="R97" i="18"/>
  <c r="P98" i="18"/>
  <c r="Q98" i="18"/>
  <c r="R98" i="18"/>
  <c r="P99" i="18"/>
  <c r="Q99" i="18"/>
  <c r="R99" i="18"/>
  <c r="P100" i="18"/>
  <c r="Q100" i="18"/>
  <c r="R100" i="18"/>
  <c r="P101" i="18"/>
  <c r="Q101" i="18"/>
  <c r="R101" i="18"/>
  <c r="P102" i="18"/>
  <c r="Q102" i="18"/>
  <c r="R102" i="18"/>
  <c r="P103" i="18"/>
  <c r="Q103" i="18"/>
  <c r="R103" i="18"/>
  <c r="P104" i="18"/>
  <c r="Q104" i="18"/>
  <c r="R104" i="18"/>
  <c r="P105" i="18"/>
  <c r="Q105" i="18"/>
  <c r="R105" i="18"/>
  <c r="P106" i="18"/>
  <c r="Q106" i="18"/>
  <c r="R106" i="18"/>
  <c r="P107" i="18"/>
  <c r="Q107" i="18"/>
  <c r="R107" i="18"/>
  <c r="P108" i="18"/>
  <c r="Q108" i="18"/>
  <c r="R108" i="18"/>
  <c r="P109" i="18"/>
  <c r="Q109" i="18"/>
  <c r="R109" i="18"/>
  <c r="P110" i="18"/>
  <c r="Q110" i="18"/>
  <c r="R110" i="18"/>
  <c r="P111" i="18"/>
  <c r="Q111" i="18"/>
  <c r="R111" i="18"/>
  <c r="P112" i="18"/>
  <c r="Q112" i="18"/>
  <c r="R112" i="18"/>
  <c r="P113" i="18"/>
  <c r="Q113" i="18"/>
  <c r="R113" i="18"/>
  <c r="P114" i="18"/>
  <c r="Q114" i="18"/>
  <c r="R114" i="18"/>
  <c r="P115" i="18"/>
  <c r="Q115" i="18"/>
  <c r="R115" i="18"/>
  <c r="P116" i="18"/>
  <c r="Q116" i="18"/>
  <c r="R116" i="18"/>
  <c r="P117" i="18"/>
  <c r="Q117" i="18"/>
  <c r="R117" i="18"/>
  <c r="P118" i="18"/>
  <c r="Q118" i="18"/>
  <c r="R118" i="18"/>
  <c r="P119" i="18"/>
  <c r="Q119" i="18"/>
  <c r="R119" i="18"/>
  <c r="P120" i="18"/>
  <c r="Q120" i="18"/>
  <c r="R120" i="18"/>
  <c r="P121" i="18"/>
  <c r="Q121" i="18"/>
  <c r="R121" i="18"/>
  <c r="P122" i="18"/>
  <c r="Q122" i="18"/>
  <c r="R122" i="18"/>
  <c r="P123" i="18"/>
  <c r="Q123" i="18"/>
  <c r="R123" i="18"/>
  <c r="P124" i="18"/>
  <c r="Q124" i="18"/>
  <c r="R124" i="18"/>
  <c r="P125" i="18"/>
  <c r="Q125" i="18"/>
  <c r="R125" i="18"/>
  <c r="P126" i="18"/>
  <c r="Q126" i="18"/>
  <c r="R126" i="18"/>
  <c r="P127" i="18"/>
  <c r="Q127" i="18"/>
  <c r="R127" i="18"/>
  <c r="P128" i="18"/>
  <c r="Q128" i="18"/>
  <c r="R128" i="18"/>
  <c r="P129" i="18"/>
  <c r="Q129" i="18"/>
  <c r="R129" i="18"/>
  <c r="P130" i="18"/>
  <c r="Q130" i="18"/>
  <c r="R130" i="18"/>
  <c r="P131" i="18"/>
  <c r="Q131" i="18"/>
  <c r="R131" i="18"/>
  <c r="P132" i="18"/>
  <c r="Q132" i="18"/>
  <c r="R132" i="18"/>
  <c r="P133" i="18"/>
  <c r="Q133" i="18"/>
  <c r="R133" i="18"/>
  <c r="P134" i="18"/>
  <c r="Q134" i="18"/>
  <c r="R134" i="18"/>
  <c r="P135" i="18"/>
  <c r="Q135" i="18"/>
  <c r="R135" i="18"/>
  <c r="P136" i="18"/>
  <c r="Q136" i="18"/>
  <c r="R136" i="18"/>
  <c r="P137" i="18"/>
  <c r="Q137" i="18"/>
  <c r="R137" i="18"/>
  <c r="P138" i="18"/>
  <c r="Q138" i="18"/>
  <c r="R138" i="18"/>
  <c r="P139" i="18"/>
  <c r="Q139" i="18"/>
  <c r="R139" i="18"/>
  <c r="P140" i="18"/>
  <c r="Q140" i="18"/>
  <c r="R140" i="18"/>
  <c r="P141" i="18"/>
  <c r="Q141" i="18"/>
  <c r="R141" i="18"/>
  <c r="P142" i="18"/>
  <c r="Q142" i="18"/>
  <c r="R142" i="18"/>
  <c r="P143" i="18"/>
  <c r="Q143" i="18"/>
  <c r="R143" i="18"/>
  <c r="P144" i="18"/>
  <c r="Q144" i="18"/>
  <c r="R144" i="18"/>
  <c r="P145" i="18"/>
  <c r="Q145" i="18"/>
  <c r="R145" i="18"/>
  <c r="P146" i="18"/>
  <c r="Q146" i="18"/>
  <c r="R146" i="18"/>
  <c r="P147" i="18"/>
  <c r="Q147" i="18"/>
  <c r="R147" i="18"/>
  <c r="P148" i="18"/>
  <c r="Q148" i="18"/>
  <c r="R148" i="18"/>
  <c r="P149" i="18"/>
  <c r="Q149" i="18"/>
  <c r="R149" i="18"/>
  <c r="P150" i="18"/>
  <c r="Q150" i="18"/>
  <c r="R150" i="18"/>
  <c r="P151" i="18"/>
  <c r="Q151" i="18"/>
  <c r="R151" i="18"/>
  <c r="P152" i="18"/>
  <c r="Q152" i="18"/>
  <c r="R152" i="18"/>
  <c r="P153" i="18"/>
  <c r="Q153" i="18"/>
  <c r="R153" i="18"/>
  <c r="P154" i="18"/>
  <c r="Q154" i="18"/>
  <c r="R154" i="18"/>
  <c r="P155" i="18"/>
  <c r="Q155" i="18"/>
  <c r="R155" i="18"/>
  <c r="P156" i="18"/>
  <c r="Q156" i="18"/>
  <c r="R156" i="18"/>
  <c r="P157" i="18"/>
  <c r="Q157" i="18"/>
  <c r="R157" i="18"/>
  <c r="P158" i="18"/>
  <c r="Q158" i="18"/>
  <c r="R158" i="18"/>
  <c r="P159" i="18"/>
  <c r="Q159" i="18"/>
  <c r="R159" i="18"/>
  <c r="P160" i="18"/>
  <c r="Q160" i="18"/>
  <c r="R160" i="18"/>
  <c r="P161" i="18"/>
  <c r="Q161" i="18"/>
  <c r="R161" i="18"/>
  <c r="P162" i="18"/>
  <c r="Q162" i="18"/>
  <c r="R162" i="18"/>
  <c r="P163" i="18"/>
  <c r="Q163" i="18"/>
  <c r="R163" i="18"/>
  <c r="P164" i="18"/>
  <c r="Q164" i="18"/>
  <c r="R164" i="18"/>
  <c r="P165" i="18"/>
  <c r="Q165" i="18"/>
  <c r="R165" i="18"/>
  <c r="P166" i="18"/>
  <c r="Q166" i="18"/>
  <c r="R166" i="18"/>
  <c r="P167" i="18"/>
  <c r="Q167" i="18"/>
  <c r="R167" i="18"/>
  <c r="P168" i="18"/>
  <c r="Q168" i="18"/>
  <c r="R168" i="18"/>
  <c r="P169" i="18"/>
  <c r="Q169" i="18"/>
  <c r="R169" i="18"/>
  <c r="P170" i="18"/>
  <c r="Q170" i="18"/>
  <c r="R170" i="18"/>
  <c r="P171" i="18"/>
  <c r="Q171" i="18"/>
  <c r="R171" i="18"/>
  <c r="P172" i="18"/>
  <c r="Q172" i="18"/>
  <c r="R172" i="18"/>
  <c r="P173" i="18"/>
  <c r="Q173" i="18"/>
  <c r="R173" i="18"/>
  <c r="P174" i="18"/>
  <c r="Q174" i="18"/>
  <c r="R174" i="18"/>
  <c r="P175" i="18"/>
  <c r="Q175" i="18"/>
  <c r="R175" i="18"/>
  <c r="P176" i="18"/>
  <c r="Q176" i="18"/>
  <c r="R176" i="18"/>
  <c r="P177" i="18"/>
  <c r="Q177" i="18"/>
  <c r="R177" i="18"/>
  <c r="P178" i="18"/>
  <c r="Q178" i="18"/>
  <c r="R178" i="18"/>
  <c r="P179" i="18"/>
  <c r="Q179" i="18"/>
  <c r="R179" i="18"/>
  <c r="P180" i="18"/>
  <c r="Q180" i="18"/>
  <c r="R180" i="18"/>
  <c r="P181" i="18"/>
  <c r="Q181" i="18"/>
  <c r="R181" i="18"/>
  <c r="P182" i="18"/>
  <c r="Q182" i="18"/>
  <c r="R182" i="18"/>
  <c r="P183" i="18"/>
  <c r="Q183" i="18"/>
  <c r="R183" i="18"/>
  <c r="P184" i="18"/>
  <c r="Q184" i="18"/>
  <c r="R184" i="18"/>
  <c r="P185" i="18"/>
  <c r="Q185" i="18"/>
  <c r="R185" i="18"/>
  <c r="P186" i="18"/>
  <c r="Q186" i="18"/>
  <c r="R186" i="18"/>
  <c r="P187" i="18"/>
  <c r="Q187" i="18"/>
  <c r="R187" i="18"/>
  <c r="P188" i="18"/>
  <c r="Q188" i="18"/>
  <c r="R188" i="18"/>
  <c r="P189" i="18"/>
  <c r="Q189" i="18"/>
  <c r="R189" i="18"/>
  <c r="P190" i="18"/>
  <c r="Q190" i="18"/>
  <c r="R190" i="18"/>
  <c r="P191" i="18"/>
  <c r="Q191" i="18"/>
  <c r="R191" i="18"/>
  <c r="P192" i="18"/>
  <c r="Q192" i="18"/>
  <c r="R192" i="18"/>
  <c r="P193" i="18"/>
  <c r="Q193" i="18"/>
  <c r="R193" i="18"/>
  <c r="P194" i="18"/>
  <c r="Q194" i="18"/>
  <c r="R194" i="18"/>
  <c r="P195" i="18"/>
  <c r="Q195" i="18"/>
  <c r="R195" i="18"/>
  <c r="P196" i="18"/>
  <c r="Q196" i="18"/>
  <c r="R196" i="18"/>
  <c r="P197" i="18"/>
  <c r="Q197" i="18"/>
  <c r="R197" i="18"/>
  <c r="P198" i="18"/>
  <c r="Q198" i="18"/>
  <c r="R198" i="18"/>
  <c r="P199" i="18"/>
  <c r="Q199" i="18"/>
  <c r="R199" i="18"/>
  <c r="P200" i="18"/>
  <c r="Q200" i="18"/>
  <c r="R200" i="18"/>
  <c r="P201" i="18"/>
  <c r="Q201" i="18"/>
  <c r="R201" i="18"/>
  <c r="P202" i="18"/>
  <c r="Q202" i="18"/>
  <c r="R202" i="18"/>
  <c r="P203" i="18"/>
  <c r="Q203" i="18"/>
  <c r="R203" i="18"/>
  <c r="P204" i="18"/>
  <c r="Q204" i="18"/>
  <c r="R204" i="18"/>
  <c r="P205" i="18"/>
  <c r="Q205" i="18"/>
  <c r="R205" i="18"/>
  <c r="P206" i="18"/>
  <c r="Q206" i="18"/>
  <c r="R206" i="18"/>
  <c r="P207" i="18"/>
  <c r="Q207" i="18"/>
  <c r="R207" i="18"/>
  <c r="P208" i="18"/>
  <c r="Q208" i="18"/>
  <c r="R208" i="18"/>
  <c r="P209" i="18"/>
  <c r="Q209" i="18"/>
  <c r="R209" i="18"/>
  <c r="P210" i="18"/>
  <c r="Q210" i="18"/>
  <c r="R210" i="18"/>
  <c r="P211" i="18"/>
  <c r="Q211" i="18"/>
  <c r="R211" i="18"/>
  <c r="P212" i="18"/>
  <c r="Q212" i="18"/>
  <c r="R212" i="18"/>
  <c r="P213" i="18"/>
  <c r="Q213" i="18"/>
  <c r="R213" i="18"/>
  <c r="P214" i="18"/>
  <c r="Q214" i="18"/>
  <c r="R214" i="18"/>
  <c r="P215" i="18"/>
  <c r="Q215" i="18"/>
  <c r="R215" i="18"/>
  <c r="P216" i="18"/>
  <c r="Q216" i="18"/>
  <c r="R216" i="18"/>
  <c r="P217" i="18"/>
  <c r="Q217" i="18"/>
  <c r="R217" i="18"/>
  <c r="P218" i="18"/>
  <c r="Q218" i="18"/>
  <c r="R218" i="18"/>
  <c r="P219" i="18"/>
  <c r="Q219" i="18"/>
  <c r="R219" i="18"/>
  <c r="P220" i="18"/>
  <c r="Q220" i="18"/>
  <c r="R220" i="18"/>
  <c r="P221" i="18"/>
  <c r="Q221" i="18"/>
  <c r="R221" i="18"/>
  <c r="P222" i="18"/>
  <c r="Q222" i="18"/>
  <c r="R222" i="18"/>
  <c r="P223" i="18"/>
  <c r="Q223" i="18"/>
  <c r="R223" i="18"/>
  <c r="P224" i="18"/>
  <c r="Q224" i="18"/>
  <c r="R224" i="18"/>
  <c r="P225" i="18"/>
  <c r="Q225" i="18"/>
  <c r="R225" i="18"/>
  <c r="P226" i="18"/>
  <c r="Q226" i="18"/>
  <c r="R226" i="18"/>
  <c r="P227" i="18"/>
  <c r="Q227" i="18"/>
  <c r="R227" i="18"/>
  <c r="P228" i="18"/>
  <c r="Q228" i="18"/>
  <c r="R228" i="18"/>
  <c r="P229" i="18"/>
  <c r="Q229" i="18"/>
  <c r="R229" i="18"/>
  <c r="P230" i="18"/>
  <c r="Q230" i="18"/>
  <c r="R230" i="18"/>
  <c r="P231" i="18"/>
  <c r="Q231" i="18"/>
  <c r="R231" i="18"/>
  <c r="P232" i="18"/>
  <c r="Q232" i="18"/>
  <c r="R232" i="18"/>
  <c r="P233" i="18"/>
  <c r="Q233" i="18"/>
  <c r="R233" i="18"/>
  <c r="P234" i="18"/>
  <c r="Q234" i="18"/>
  <c r="R234" i="18"/>
  <c r="P235" i="18"/>
  <c r="Q235" i="18"/>
  <c r="R235" i="18"/>
  <c r="P236" i="18"/>
  <c r="Q236" i="18"/>
  <c r="R236" i="18"/>
  <c r="P237" i="18"/>
  <c r="Q237" i="18"/>
  <c r="R237" i="18"/>
  <c r="P238" i="18"/>
  <c r="Q238" i="18"/>
  <c r="R238" i="18"/>
  <c r="P239" i="18"/>
  <c r="Q239" i="18"/>
  <c r="R239" i="18"/>
  <c r="P240" i="18"/>
  <c r="Q240" i="18"/>
  <c r="R240" i="18"/>
  <c r="P241" i="18"/>
  <c r="Q241" i="18"/>
  <c r="R241" i="18"/>
  <c r="P242" i="18"/>
  <c r="Q242" i="18"/>
  <c r="R242" i="18"/>
  <c r="P243" i="18"/>
  <c r="Q243" i="18"/>
  <c r="R243" i="18"/>
  <c r="P244" i="18"/>
  <c r="Q244" i="18"/>
  <c r="R244" i="18"/>
  <c r="P245" i="18"/>
  <c r="Q245" i="18"/>
  <c r="R245" i="18"/>
  <c r="P246" i="18"/>
  <c r="Q246" i="18"/>
  <c r="R246" i="18"/>
  <c r="P247" i="18"/>
  <c r="Q247" i="18"/>
  <c r="R247" i="18"/>
  <c r="P248" i="18"/>
  <c r="Q248" i="18"/>
  <c r="R248" i="18"/>
  <c r="P249" i="18"/>
  <c r="Q249" i="18"/>
  <c r="R249" i="18"/>
  <c r="P250" i="18"/>
  <c r="Q250" i="18"/>
  <c r="R250" i="18"/>
  <c r="P251" i="18"/>
  <c r="Q251" i="18"/>
  <c r="R251" i="18"/>
  <c r="P252" i="18"/>
  <c r="Q252" i="18"/>
  <c r="R252" i="18"/>
  <c r="P253" i="18"/>
  <c r="Q253" i="18"/>
  <c r="R253" i="18"/>
  <c r="P254" i="18"/>
  <c r="Q254" i="18"/>
  <c r="R254" i="18"/>
  <c r="P255" i="18"/>
  <c r="Q255" i="18"/>
  <c r="R255" i="18"/>
  <c r="P256" i="18"/>
  <c r="Q256" i="18"/>
  <c r="R256" i="18"/>
  <c r="P257" i="18"/>
  <c r="Q257" i="18"/>
  <c r="R257" i="18"/>
  <c r="P258" i="18"/>
  <c r="Q258" i="18"/>
  <c r="R258" i="18"/>
  <c r="P259" i="18"/>
  <c r="Q259" i="18"/>
  <c r="R259" i="18"/>
  <c r="P260" i="18"/>
  <c r="Q260" i="18"/>
  <c r="R260" i="18"/>
  <c r="P261" i="18"/>
  <c r="Q261" i="18"/>
  <c r="R261" i="18"/>
  <c r="P262" i="18"/>
  <c r="Q262" i="18"/>
  <c r="R262" i="18"/>
  <c r="P263" i="18"/>
  <c r="Q263" i="18"/>
  <c r="R263" i="18"/>
  <c r="P264" i="18"/>
  <c r="Q264" i="18"/>
  <c r="R264" i="18"/>
  <c r="P265" i="18"/>
  <c r="Q265" i="18"/>
  <c r="R265" i="18"/>
  <c r="P266" i="18"/>
  <c r="Q266" i="18"/>
  <c r="R266" i="18"/>
  <c r="P267" i="18"/>
  <c r="Q267" i="18"/>
  <c r="R267" i="18"/>
  <c r="P268" i="18"/>
  <c r="Q268" i="18"/>
  <c r="R268" i="18"/>
  <c r="P269" i="18"/>
  <c r="Q269" i="18"/>
  <c r="R269" i="18"/>
  <c r="P270" i="18"/>
  <c r="Q270" i="18"/>
  <c r="R270" i="18"/>
  <c r="P271" i="18"/>
  <c r="Q271" i="18"/>
  <c r="R271" i="18"/>
  <c r="P272" i="18"/>
  <c r="Q272" i="18"/>
  <c r="R272" i="18"/>
  <c r="P273" i="18"/>
  <c r="Q273" i="18"/>
  <c r="R273" i="18"/>
  <c r="P274" i="18"/>
  <c r="Q274" i="18"/>
  <c r="R274" i="18"/>
  <c r="P275" i="18"/>
  <c r="Q275" i="18"/>
  <c r="R275" i="18"/>
  <c r="P276" i="18"/>
  <c r="Q276" i="18"/>
  <c r="R276" i="18"/>
  <c r="P277" i="18"/>
  <c r="Q277" i="18"/>
  <c r="R277" i="18"/>
  <c r="P278" i="18"/>
  <c r="Q278" i="18"/>
  <c r="R278" i="18"/>
  <c r="P279" i="18"/>
  <c r="Q279" i="18"/>
  <c r="R279" i="18"/>
  <c r="P280" i="18"/>
  <c r="Q280" i="18"/>
  <c r="R280" i="18"/>
  <c r="P281" i="18"/>
  <c r="Q281" i="18"/>
  <c r="R281" i="18"/>
  <c r="P282" i="18"/>
  <c r="Q282" i="18"/>
  <c r="R282" i="18"/>
  <c r="P283" i="18"/>
  <c r="Q283" i="18"/>
  <c r="R283" i="18"/>
  <c r="P284" i="18"/>
  <c r="Q284" i="18"/>
  <c r="R284" i="18"/>
  <c r="P285" i="18"/>
  <c r="Q285" i="18"/>
  <c r="R285" i="18"/>
  <c r="P286" i="18"/>
  <c r="Q286" i="18"/>
  <c r="R286" i="18"/>
  <c r="P287" i="18"/>
  <c r="Q287" i="18"/>
  <c r="R287" i="18"/>
  <c r="P288" i="18"/>
  <c r="Q288" i="18"/>
  <c r="R288" i="18"/>
  <c r="P289" i="18"/>
  <c r="Q289" i="18"/>
  <c r="R289" i="18"/>
  <c r="P290" i="18"/>
  <c r="Q290" i="18"/>
  <c r="R290" i="18"/>
  <c r="P291" i="18"/>
  <c r="Q291" i="18"/>
  <c r="R291" i="18"/>
  <c r="P292" i="18"/>
  <c r="Q292" i="18"/>
  <c r="R292" i="18"/>
  <c r="P293" i="18"/>
  <c r="Q293" i="18"/>
  <c r="R293" i="18"/>
  <c r="P294" i="18"/>
  <c r="Q294" i="18"/>
  <c r="R294" i="18"/>
  <c r="P295" i="18"/>
  <c r="Q295" i="18"/>
  <c r="R295" i="18"/>
  <c r="P296" i="18"/>
  <c r="Q296" i="18"/>
  <c r="R296" i="18"/>
  <c r="P297" i="18"/>
  <c r="Q297" i="18"/>
  <c r="R297" i="18"/>
  <c r="P298" i="18"/>
  <c r="Q298" i="18"/>
  <c r="R298" i="18"/>
  <c r="P299" i="18"/>
  <c r="Q299" i="18"/>
  <c r="R299" i="18"/>
  <c r="P300" i="18"/>
  <c r="Q300" i="18"/>
  <c r="R300" i="18"/>
  <c r="P301" i="18"/>
  <c r="Q301" i="18"/>
  <c r="R301" i="18"/>
  <c r="P302" i="18"/>
  <c r="Q302" i="18"/>
  <c r="R302" i="18"/>
  <c r="P303" i="18"/>
  <c r="Q303" i="18"/>
  <c r="R303" i="18"/>
  <c r="P304" i="18"/>
  <c r="Q304" i="18"/>
  <c r="R304" i="18"/>
  <c r="P305" i="18"/>
  <c r="Q305" i="18"/>
  <c r="R305" i="18"/>
  <c r="P306" i="18"/>
  <c r="Q306" i="18"/>
  <c r="R306" i="18"/>
  <c r="P307" i="18"/>
  <c r="Q307" i="18"/>
  <c r="R307" i="18"/>
  <c r="P308" i="18"/>
  <c r="Q308" i="18"/>
  <c r="R308" i="18"/>
  <c r="P309" i="18"/>
  <c r="Q309" i="18"/>
  <c r="R309" i="18"/>
  <c r="P310" i="18"/>
  <c r="Q310" i="18"/>
  <c r="R310" i="18"/>
  <c r="P311" i="18"/>
  <c r="Q311" i="18"/>
  <c r="R311" i="18"/>
  <c r="P312" i="18"/>
  <c r="Q312" i="18"/>
  <c r="R312" i="18"/>
  <c r="P313" i="18"/>
  <c r="Q313" i="18"/>
  <c r="R313" i="18"/>
  <c r="P314" i="18"/>
  <c r="Q314" i="18"/>
  <c r="R314" i="18"/>
  <c r="P315" i="18"/>
  <c r="Q315" i="18"/>
  <c r="R315" i="18"/>
  <c r="P316" i="18"/>
  <c r="Q316" i="18"/>
  <c r="R316" i="18"/>
  <c r="P317" i="18"/>
  <c r="Q317" i="18"/>
  <c r="R317" i="18"/>
  <c r="P318" i="18"/>
  <c r="Q318" i="18"/>
  <c r="R318" i="18"/>
  <c r="P319" i="18"/>
  <c r="Q319" i="18"/>
  <c r="R319" i="18"/>
  <c r="P320" i="18"/>
  <c r="Q320" i="18"/>
  <c r="R320" i="18"/>
  <c r="P321" i="18"/>
  <c r="Q321" i="18"/>
  <c r="R321" i="18"/>
  <c r="P322" i="18"/>
  <c r="Q322" i="18"/>
  <c r="R322" i="18"/>
  <c r="P323" i="18"/>
  <c r="Q323" i="18"/>
  <c r="R323" i="18"/>
  <c r="P324" i="18"/>
  <c r="Q324" i="18"/>
  <c r="R324" i="18"/>
  <c r="P325" i="18"/>
  <c r="Q325" i="18"/>
  <c r="R325" i="18"/>
  <c r="P326" i="18"/>
  <c r="Q326" i="18"/>
  <c r="R326" i="18"/>
  <c r="P327" i="18"/>
  <c r="Q327" i="18"/>
  <c r="R327" i="18"/>
  <c r="P328" i="18"/>
  <c r="Q328" i="18"/>
  <c r="R328" i="18"/>
  <c r="P329" i="18"/>
  <c r="Q329" i="18"/>
  <c r="R329" i="18"/>
  <c r="P330" i="18"/>
  <c r="Q330" i="18"/>
  <c r="R330" i="18"/>
  <c r="P331" i="18"/>
  <c r="Q331" i="18"/>
  <c r="R331" i="18"/>
  <c r="P332" i="18"/>
  <c r="Q332" i="18"/>
  <c r="R332" i="18"/>
  <c r="P333" i="18"/>
  <c r="Q333" i="18"/>
  <c r="R333" i="18"/>
  <c r="P334" i="18"/>
  <c r="Q334" i="18"/>
  <c r="R334" i="18"/>
  <c r="P335" i="18"/>
  <c r="Q335" i="18"/>
  <c r="R335" i="18"/>
  <c r="P336" i="18"/>
  <c r="Q336" i="18"/>
  <c r="R336" i="18"/>
  <c r="P337" i="18"/>
  <c r="Q337" i="18"/>
  <c r="R337" i="18"/>
  <c r="P338" i="18"/>
  <c r="Q338" i="18"/>
  <c r="R338" i="18"/>
  <c r="P339" i="18"/>
  <c r="Q339" i="18"/>
  <c r="R339" i="18"/>
  <c r="P340" i="18"/>
  <c r="Q340" i="18"/>
  <c r="R340" i="18"/>
  <c r="P341" i="18"/>
  <c r="Q341" i="18"/>
  <c r="R341" i="18"/>
  <c r="P342" i="18"/>
  <c r="Q342" i="18"/>
  <c r="R342" i="18"/>
  <c r="P343" i="18"/>
  <c r="Q343" i="18"/>
  <c r="R343" i="18"/>
  <c r="P344" i="18"/>
  <c r="Q344" i="18"/>
  <c r="R344" i="18"/>
  <c r="P345" i="18"/>
  <c r="Q345" i="18"/>
  <c r="R345" i="18"/>
  <c r="P346" i="18"/>
  <c r="Q346" i="18"/>
  <c r="R346" i="18"/>
  <c r="P347" i="18"/>
  <c r="Q347" i="18"/>
  <c r="R347" i="18"/>
  <c r="P348" i="18"/>
  <c r="Q348" i="18"/>
  <c r="R348" i="18"/>
  <c r="P349" i="18"/>
  <c r="Q349" i="18"/>
  <c r="R349" i="18"/>
  <c r="P350" i="18"/>
  <c r="Q350" i="18"/>
  <c r="R350" i="18"/>
  <c r="P351" i="18"/>
  <c r="Q351" i="18"/>
  <c r="R351" i="18"/>
  <c r="P352" i="18"/>
  <c r="Q352" i="18"/>
  <c r="R352" i="18"/>
  <c r="P353" i="18"/>
  <c r="Q353" i="18"/>
  <c r="R353" i="18"/>
  <c r="P354" i="18"/>
  <c r="Q354" i="18"/>
  <c r="R354" i="18"/>
  <c r="P355" i="18"/>
  <c r="Q355" i="18"/>
  <c r="R355" i="18"/>
  <c r="P356" i="18"/>
  <c r="Q356" i="18"/>
  <c r="R356" i="18"/>
  <c r="P357" i="18"/>
  <c r="Q357" i="18"/>
  <c r="R357" i="18"/>
  <c r="P358" i="18"/>
  <c r="Q358" i="18"/>
  <c r="R358" i="18"/>
  <c r="P359" i="18"/>
  <c r="Q359" i="18"/>
  <c r="R359" i="18"/>
  <c r="P360" i="18"/>
  <c r="Q360" i="18"/>
  <c r="R360" i="18"/>
  <c r="P361" i="18"/>
  <c r="Q361" i="18"/>
  <c r="R361" i="18"/>
  <c r="P362" i="18"/>
  <c r="Q362" i="18"/>
  <c r="R362" i="18"/>
  <c r="P363" i="18"/>
  <c r="Q363" i="18"/>
  <c r="R363" i="18"/>
  <c r="P364" i="18"/>
  <c r="Q364" i="18"/>
  <c r="R364" i="18"/>
  <c r="P365" i="18"/>
  <c r="Q365" i="18"/>
  <c r="R365" i="18"/>
  <c r="P366" i="18"/>
  <c r="Q366" i="18"/>
  <c r="R366" i="18"/>
  <c r="P367" i="18"/>
  <c r="Q367" i="18"/>
  <c r="R367" i="18"/>
  <c r="P368" i="18"/>
  <c r="Q368" i="18"/>
  <c r="R368" i="18"/>
  <c r="P369" i="18"/>
  <c r="Q369" i="18"/>
  <c r="R369" i="18"/>
  <c r="P370" i="18"/>
  <c r="Q370" i="18"/>
  <c r="R370" i="18"/>
  <c r="P371" i="18"/>
  <c r="Q371" i="18"/>
  <c r="R371" i="18"/>
  <c r="P372" i="18"/>
  <c r="Q372" i="18"/>
  <c r="R372" i="18"/>
  <c r="P373" i="18"/>
  <c r="Q373" i="18"/>
  <c r="R373" i="18"/>
  <c r="P374" i="18"/>
  <c r="Q374" i="18"/>
  <c r="R374" i="18"/>
  <c r="P375" i="18"/>
  <c r="Q375" i="18"/>
  <c r="R375" i="18"/>
  <c r="P376" i="18"/>
  <c r="Q376" i="18"/>
  <c r="R376" i="18"/>
  <c r="P377" i="18"/>
  <c r="Q377" i="18"/>
  <c r="R377" i="18"/>
  <c r="P378" i="18"/>
  <c r="Q378" i="18"/>
  <c r="R378" i="18"/>
  <c r="P379" i="18"/>
  <c r="Q379" i="18"/>
  <c r="R379" i="18"/>
  <c r="P380" i="18"/>
  <c r="Q380" i="18"/>
  <c r="R380" i="18"/>
  <c r="P381" i="18"/>
  <c r="Q381" i="18"/>
  <c r="R381" i="18"/>
  <c r="P382" i="18"/>
  <c r="Q382" i="18"/>
  <c r="R382" i="18"/>
  <c r="P383" i="18"/>
  <c r="Q383" i="18"/>
  <c r="R383" i="18"/>
  <c r="P384" i="18"/>
  <c r="Q384" i="18"/>
  <c r="R384" i="18"/>
  <c r="P385" i="18"/>
  <c r="Q385" i="18"/>
  <c r="R385" i="18"/>
  <c r="P386" i="18"/>
  <c r="Q386" i="18"/>
  <c r="R386" i="18"/>
  <c r="P387" i="18"/>
  <c r="Q387" i="18"/>
  <c r="R387" i="18"/>
  <c r="P388" i="18"/>
  <c r="Q388" i="18"/>
  <c r="R388" i="18"/>
  <c r="P389" i="18"/>
  <c r="Q389" i="18"/>
  <c r="R389" i="18"/>
  <c r="P390" i="18"/>
  <c r="Q390" i="18"/>
  <c r="R390" i="18"/>
  <c r="P391" i="18"/>
  <c r="Q391" i="18"/>
  <c r="R391" i="18"/>
  <c r="P392" i="18"/>
  <c r="Q392" i="18"/>
  <c r="R392" i="18"/>
  <c r="P393" i="18"/>
  <c r="Q393" i="18"/>
  <c r="R393" i="18"/>
  <c r="P394" i="18"/>
  <c r="Q394" i="18"/>
  <c r="R394" i="18"/>
  <c r="P395" i="18"/>
  <c r="Q395" i="18"/>
  <c r="R395" i="18"/>
  <c r="P396" i="18"/>
  <c r="Q396" i="18"/>
  <c r="R396" i="18"/>
  <c r="P397" i="18"/>
  <c r="Q397" i="18"/>
  <c r="R397" i="18"/>
  <c r="P398" i="18"/>
  <c r="Q398" i="18"/>
  <c r="R398" i="18"/>
  <c r="P399" i="18"/>
  <c r="Q399" i="18"/>
  <c r="R399" i="18"/>
  <c r="P400" i="18"/>
  <c r="Q400" i="18"/>
  <c r="R400" i="18"/>
  <c r="P401" i="18"/>
  <c r="Q401" i="18"/>
  <c r="R401" i="18"/>
  <c r="P402" i="18"/>
  <c r="Q402" i="18"/>
  <c r="R402" i="18"/>
  <c r="P403" i="18"/>
  <c r="Q403" i="18"/>
  <c r="R403" i="18"/>
  <c r="P404" i="18"/>
  <c r="Q404" i="18"/>
  <c r="R404" i="18"/>
  <c r="P405" i="18"/>
  <c r="Q405" i="18"/>
  <c r="R405" i="18"/>
  <c r="P406" i="18"/>
  <c r="Q406" i="18"/>
  <c r="R406" i="18"/>
  <c r="P407" i="18"/>
  <c r="Q407" i="18"/>
  <c r="R407" i="18"/>
  <c r="P408" i="18"/>
  <c r="Q408" i="18"/>
  <c r="R408" i="18"/>
  <c r="P409" i="18"/>
  <c r="Q409" i="18"/>
  <c r="R409" i="18"/>
  <c r="P410" i="18"/>
  <c r="Q410" i="18"/>
  <c r="R410" i="18"/>
  <c r="P411" i="18"/>
  <c r="Q411" i="18"/>
  <c r="R411" i="18"/>
  <c r="P412" i="18"/>
  <c r="Q412" i="18"/>
  <c r="R412" i="18"/>
  <c r="P413" i="18"/>
  <c r="Q413" i="18"/>
  <c r="R413" i="18"/>
  <c r="P414" i="18"/>
  <c r="Q414" i="18"/>
  <c r="R414" i="18"/>
  <c r="P415" i="18"/>
  <c r="Q415" i="18"/>
  <c r="R415" i="18"/>
  <c r="P416" i="18"/>
  <c r="Q416" i="18"/>
  <c r="R416" i="18"/>
  <c r="P417" i="18"/>
  <c r="Q417" i="18"/>
  <c r="R417" i="18"/>
  <c r="P418" i="18"/>
  <c r="Q418" i="18"/>
  <c r="R418" i="18"/>
  <c r="P419" i="18"/>
  <c r="Q419" i="18"/>
  <c r="R419" i="18"/>
  <c r="P420" i="18"/>
  <c r="Q420" i="18"/>
  <c r="R420" i="18"/>
  <c r="P421" i="18"/>
  <c r="Q421" i="18"/>
  <c r="R421" i="18"/>
  <c r="P422" i="18"/>
  <c r="Q422" i="18"/>
  <c r="R422" i="18"/>
  <c r="P423" i="18"/>
  <c r="Q423" i="18"/>
  <c r="R423" i="18"/>
  <c r="P424" i="18"/>
  <c r="Q424" i="18"/>
  <c r="R424" i="18"/>
  <c r="P425" i="18"/>
  <c r="Q425" i="18"/>
  <c r="R425" i="18"/>
  <c r="P426" i="18"/>
  <c r="Q426" i="18"/>
  <c r="R426" i="18"/>
  <c r="P427" i="18"/>
  <c r="Q427" i="18"/>
  <c r="R427" i="18"/>
  <c r="P428" i="18"/>
  <c r="Q428" i="18"/>
  <c r="R428" i="18"/>
  <c r="P429" i="18"/>
  <c r="Q429" i="18"/>
  <c r="R429" i="18"/>
  <c r="P430" i="18"/>
  <c r="Q430" i="18"/>
  <c r="R430" i="18"/>
  <c r="P431" i="18"/>
  <c r="Q431" i="18"/>
  <c r="R431" i="18"/>
  <c r="P432" i="18"/>
  <c r="Q432" i="18"/>
  <c r="R432" i="18"/>
  <c r="P433" i="18"/>
  <c r="Q433" i="18"/>
  <c r="R433" i="18"/>
  <c r="P434" i="18"/>
  <c r="Q434" i="18"/>
  <c r="R434" i="18"/>
  <c r="P435" i="18"/>
  <c r="Q435" i="18"/>
  <c r="R435" i="18"/>
  <c r="P436" i="18"/>
  <c r="Q436" i="18"/>
  <c r="R436" i="18"/>
  <c r="P437" i="18"/>
  <c r="Q437" i="18"/>
  <c r="R437" i="18"/>
  <c r="P438" i="18"/>
  <c r="Q438" i="18"/>
  <c r="R438" i="18"/>
  <c r="P439" i="18"/>
  <c r="Q439" i="18"/>
  <c r="R439" i="18"/>
  <c r="P440" i="18"/>
  <c r="Q440" i="18"/>
  <c r="R440" i="18"/>
  <c r="P441" i="18"/>
  <c r="Q441" i="18"/>
  <c r="R441" i="18"/>
  <c r="P442" i="18"/>
  <c r="Q442" i="18"/>
  <c r="R442" i="18"/>
  <c r="P443" i="18"/>
  <c r="Q443" i="18"/>
  <c r="R443" i="18"/>
  <c r="P444" i="18"/>
  <c r="Q444" i="18"/>
  <c r="R444" i="18"/>
  <c r="P445" i="18"/>
  <c r="Q445" i="18"/>
  <c r="R445" i="18"/>
  <c r="P446" i="18"/>
  <c r="Q446" i="18"/>
  <c r="R446" i="18"/>
  <c r="P447" i="18"/>
  <c r="Q447" i="18"/>
  <c r="R447" i="18"/>
  <c r="P448" i="18"/>
  <c r="Q448" i="18"/>
  <c r="R448" i="18"/>
  <c r="P449" i="18"/>
  <c r="Q449" i="18"/>
  <c r="R449" i="18"/>
  <c r="P450" i="18"/>
  <c r="Q450" i="18"/>
  <c r="R450" i="18"/>
  <c r="P451" i="18"/>
  <c r="Q451" i="18"/>
  <c r="R451" i="18"/>
  <c r="P452" i="18"/>
  <c r="Q452" i="18"/>
  <c r="R452" i="18"/>
  <c r="P453" i="18"/>
  <c r="Q453" i="18"/>
  <c r="R453" i="18"/>
  <c r="P454" i="18"/>
  <c r="Q454" i="18"/>
  <c r="R454" i="18"/>
  <c r="P455" i="18"/>
  <c r="Q455" i="18"/>
  <c r="R455" i="18"/>
  <c r="P456" i="18"/>
  <c r="Q456" i="18"/>
  <c r="R456" i="18"/>
  <c r="P457" i="18"/>
  <c r="Q457" i="18"/>
  <c r="R457" i="18"/>
  <c r="P458" i="18"/>
  <c r="Q458" i="18"/>
  <c r="R458" i="18"/>
  <c r="P459" i="18"/>
  <c r="Q459" i="18"/>
  <c r="R459" i="18"/>
  <c r="P460" i="18"/>
  <c r="Q460" i="18"/>
  <c r="R460" i="18"/>
  <c r="P461" i="18"/>
  <c r="Q461" i="18"/>
  <c r="R461" i="18"/>
  <c r="P462" i="18"/>
  <c r="Q462" i="18"/>
  <c r="R462" i="18"/>
  <c r="P463" i="18"/>
  <c r="Q463" i="18"/>
  <c r="R463" i="18"/>
  <c r="P464" i="18"/>
  <c r="Q464" i="18"/>
  <c r="R464" i="18"/>
  <c r="P465" i="18"/>
  <c r="Q465" i="18"/>
  <c r="R465" i="18"/>
  <c r="P466" i="18"/>
  <c r="Q466" i="18"/>
  <c r="R466" i="18"/>
  <c r="P467" i="18"/>
  <c r="Q467" i="18"/>
  <c r="R467" i="18"/>
  <c r="P468" i="18"/>
  <c r="Q468" i="18"/>
  <c r="R468" i="18"/>
  <c r="P469" i="18"/>
  <c r="Q469" i="18"/>
  <c r="R469" i="18"/>
  <c r="P470" i="18"/>
  <c r="Q470" i="18"/>
  <c r="R470" i="18"/>
  <c r="P471" i="18"/>
  <c r="Q471" i="18"/>
  <c r="R471" i="18"/>
  <c r="P472" i="18"/>
  <c r="Q472" i="18"/>
  <c r="R472" i="18"/>
  <c r="P473" i="18"/>
  <c r="Q473" i="18"/>
  <c r="R473" i="18"/>
  <c r="P474" i="18"/>
  <c r="Q474" i="18"/>
  <c r="R474" i="18"/>
  <c r="P475" i="18"/>
  <c r="Q475" i="18"/>
  <c r="R475" i="18"/>
  <c r="P476" i="18"/>
  <c r="Q476" i="18"/>
  <c r="R476" i="18"/>
  <c r="P477" i="18"/>
  <c r="Q477" i="18"/>
  <c r="R477" i="18"/>
  <c r="P478" i="18"/>
  <c r="Q478" i="18"/>
  <c r="R478" i="18"/>
  <c r="P479" i="18"/>
  <c r="Q479" i="18"/>
  <c r="R479" i="18"/>
  <c r="P480" i="18"/>
  <c r="Q480" i="18"/>
  <c r="R480" i="18"/>
  <c r="P481" i="18"/>
  <c r="Q481" i="18"/>
  <c r="R481" i="18"/>
  <c r="P482" i="18"/>
  <c r="Q482" i="18"/>
  <c r="R482" i="18"/>
  <c r="P483" i="18"/>
  <c r="Q483" i="18"/>
  <c r="R483" i="18"/>
  <c r="P484" i="18"/>
  <c r="Q484" i="18"/>
  <c r="R484" i="18"/>
  <c r="P485" i="18"/>
  <c r="Q485" i="18"/>
  <c r="R485" i="18"/>
  <c r="P486" i="18"/>
  <c r="Q486" i="18"/>
  <c r="R486" i="18"/>
  <c r="P487" i="18"/>
  <c r="Q487" i="18"/>
  <c r="R487" i="18"/>
  <c r="P488" i="18"/>
  <c r="Q488" i="18"/>
  <c r="R488" i="18"/>
  <c r="P489" i="18"/>
  <c r="Q489" i="18"/>
  <c r="R489" i="18"/>
  <c r="P490" i="18"/>
  <c r="Q490" i="18"/>
  <c r="R490" i="18"/>
  <c r="P491" i="18"/>
  <c r="Q491" i="18"/>
  <c r="R491" i="18"/>
  <c r="P492" i="18"/>
  <c r="Q492" i="18"/>
  <c r="R492" i="18"/>
  <c r="P493" i="18"/>
  <c r="Q493" i="18"/>
  <c r="R493" i="18"/>
  <c r="P494" i="18"/>
  <c r="Q494" i="18"/>
  <c r="R494" i="18"/>
  <c r="P495" i="18"/>
  <c r="Q495" i="18"/>
  <c r="R495" i="18"/>
  <c r="P496" i="18"/>
  <c r="Q496" i="18"/>
  <c r="R496" i="18"/>
  <c r="P497" i="18"/>
  <c r="Q497" i="18"/>
  <c r="R497" i="18"/>
  <c r="P498" i="18"/>
  <c r="Q498" i="18"/>
  <c r="R498" i="18"/>
  <c r="P499" i="18"/>
  <c r="Q499" i="18"/>
  <c r="R499" i="18"/>
  <c r="P500" i="18"/>
  <c r="Q500" i="18"/>
  <c r="R500" i="18"/>
  <c r="P501" i="18"/>
  <c r="Q501" i="18"/>
  <c r="R501" i="18"/>
  <c r="P502" i="18"/>
  <c r="Q502" i="18"/>
  <c r="R502" i="18"/>
  <c r="P503" i="18"/>
  <c r="Q503" i="18"/>
  <c r="R503" i="18"/>
  <c r="P504" i="18"/>
  <c r="Q504" i="18"/>
  <c r="R504" i="18"/>
  <c r="P505" i="18"/>
  <c r="Q505" i="18"/>
  <c r="R505" i="18"/>
  <c r="P506" i="18"/>
  <c r="Q506" i="18"/>
  <c r="R506" i="18"/>
  <c r="P507" i="18"/>
  <c r="Q507" i="18"/>
  <c r="R507" i="18"/>
  <c r="P508" i="18"/>
  <c r="Q508" i="18"/>
  <c r="R508" i="18"/>
  <c r="P509" i="18"/>
  <c r="Q509" i="18"/>
  <c r="R509" i="18"/>
  <c r="P510" i="18"/>
  <c r="Q510" i="18"/>
  <c r="R510" i="18"/>
  <c r="P511" i="18"/>
  <c r="Q511" i="18"/>
  <c r="R511" i="18"/>
  <c r="P512" i="18"/>
  <c r="Q512" i="18"/>
  <c r="R512" i="18"/>
  <c r="P513" i="18"/>
  <c r="Q513" i="18"/>
  <c r="R513" i="18"/>
  <c r="P514" i="18"/>
  <c r="Q514" i="18"/>
  <c r="R514" i="18"/>
  <c r="P515" i="18"/>
  <c r="Q515" i="18"/>
  <c r="R515" i="18"/>
  <c r="P516" i="18"/>
  <c r="Q516" i="18"/>
  <c r="R516" i="18"/>
  <c r="P517" i="18"/>
  <c r="Q517" i="18"/>
  <c r="R517" i="18"/>
  <c r="P518" i="18"/>
  <c r="Q518" i="18"/>
  <c r="R518" i="18"/>
  <c r="P519" i="18"/>
  <c r="Q519" i="18"/>
  <c r="R519" i="18"/>
  <c r="P520" i="18"/>
  <c r="Q520" i="18"/>
  <c r="R520" i="18"/>
  <c r="P521" i="18"/>
  <c r="Q521" i="18"/>
  <c r="R521" i="18"/>
  <c r="P522" i="18"/>
  <c r="Q522" i="18"/>
  <c r="R522" i="18"/>
  <c r="P523" i="18"/>
  <c r="Q523" i="18"/>
  <c r="R523" i="18"/>
  <c r="P524" i="18"/>
  <c r="Q524" i="18"/>
  <c r="R524" i="18"/>
  <c r="P525" i="18"/>
  <c r="Q525" i="18"/>
  <c r="R525" i="18"/>
  <c r="P526" i="18"/>
  <c r="Q526" i="18"/>
  <c r="R526" i="18"/>
  <c r="P527" i="18"/>
  <c r="Q527" i="18"/>
  <c r="R527" i="18"/>
  <c r="P528" i="18"/>
  <c r="Q528" i="18"/>
  <c r="R528" i="18"/>
  <c r="P529" i="18"/>
  <c r="Q529" i="18"/>
  <c r="R529" i="18"/>
  <c r="P530" i="18"/>
  <c r="Q530" i="18"/>
  <c r="R530" i="18"/>
  <c r="P531" i="18"/>
  <c r="Q531" i="18"/>
  <c r="R531" i="18"/>
  <c r="P532" i="18"/>
  <c r="Q532" i="18"/>
  <c r="R532" i="18"/>
  <c r="P533" i="18"/>
  <c r="Q533" i="18"/>
  <c r="R533" i="18"/>
  <c r="P534" i="18"/>
  <c r="Q534" i="18"/>
  <c r="R534" i="18"/>
  <c r="P535" i="18"/>
  <c r="Q535" i="18"/>
  <c r="R535" i="18"/>
  <c r="P536" i="18"/>
  <c r="Q536" i="18"/>
  <c r="R536" i="18"/>
  <c r="P537" i="18"/>
  <c r="Q537" i="18"/>
  <c r="R537" i="18"/>
  <c r="P538" i="18"/>
  <c r="Q538" i="18"/>
  <c r="R538" i="18"/>
  <c r="P539" i="18"/>
  <c r="Q539" i="18"/>
  <c r="R539" i="18"/>
  <c r="P540" i="18"/>
  <c r="Q540" i="18"/>
  <c r="R540" i="18"/>
  <c r="P541" i="18"/>
  <c r="Q541" i="18"/>
  <c r="R541" i="18"/>
  <c r="P542" i="18"/>
  <c r="Q542" i="18"/>
  <c r="R542" i="18"/>
  <c r="P543" i="18"/>
  <c r="Q543" i="18"/>
  <c r="R543" i="18"/>
  <c r="P544" i="18"/>
  <c r="Q544" i="18"/>
  <c r="R544" i="18"/>
  <c r="P545" i="18"/>
  <c r="Q545" i="18"/>
  <c r="R545" i="18"/>
  <c r="P546" i="18"/>
  <c r="Q546" i="18"/>
  <c r="R546" i="18"/>
  <c r="P547" i="18"/>
  <c r="Q547" i="18"/>
  <c r="R547" i="18"/>
  <c r="P548" i="18"/>
  <c r="Q548" i="18"/>
  <c r="R548" i="18"/>
  <c r="P549" i="18"/>
  <c r="Q549" i="18"/>
  <c r="R549" i="18"/>
  <c r="P550" i="18"/>
  <c r="Q550" i="18"/>
  <c r="R550" i="18"/>
  <c r="P551" i="18"/>
  <c r="Q551" i="18"/>
  <c r="R551" i="18"/>
  <c r="P552" i="18"/>
  <c r="Q552" i="18"/>
  <c r="R552" i="18"/>
  <c r="P553" i="18"/>
  <c r="Q553" i="18"/>
  <c r="R553" i="18"/>
  <c r="P554" i="18"/>
  <c r="Q554" i="18"/>
  <c r="R554" i="18"/>
  <c r="P555" i="18"/>
  <c r="Q555" i="18"/>
  <c r="R555" i="18"/>
  <c r="P556" i="18"/>
  <c r="Q556" i="18"/>
  <c r="R556" i="18"/>
  <c r="P557" i="18"/>
  <c r="Q557" i="18"/>
  <c r="R557" i="18"/>
  <c r="P558" i="18"/>
  <c r="Q558" i="18"/>
  <c r="R558" i="18"/>
  <c r="P559" i="18"/>
  <c r="Q559" i="18"/>
  <c r="R559" i="18"/>
  <c r="P560" i="18"/>
  <c r="Q560" i="18"/>
  <c r="R560" i="18"/>
  <c r="P561" i="18"/>
  <c r="Q561" i="18"/>
  <c r="R561" i="18"/>
  <c r="P562" i="18"/>
  <c r="Q562" i="18"/>
  <c r="R562" i="18"/>
  <c r="P563" i="18"/>
  <c r="Q563" i="18"/>
  <c r="R563" i="18"/>
  <c r="P564" i="18"/>
  <c r="Q564" i="18"/>
  <c r="R564" i="18"/>
  <c r="P565" i="18"/>
  <c r="Q565" i="18"/>
  <c r="R565" i="18"/>
  <c r="P566" i="18"/>
  <c r="Q566" i="18"/>
  <c r="R566" i="18"/>
  <c r="P567" i="18"/>
  <c r="Q567" i="18"/>
  <c r="R567" i="18"/>
  <c r="P568" i="18"/>
  <c r="Q568" i="18"/>
  <c r="R568" i="18"/>
  <c r="P569" i="18"/>
  <c r="Q569" i="18"/>
  <c r="R569" i="18"/>
  <c r="P570" i="18"/>
  <c r="Q570" i="18"/>
  <c r="R570" i="18"/>
  <c r="P571" i="18"/>
  <c r="Q571" i="18"/>
  <c r="R571" i="18"/>
  <c r="P572" i="18"/>
  <c r="Q572" i="18"/>
  <c r="R572" i="18"/>
  <c r="P573" i="18"/>
  <c r="Q573" i="18"/>
  <c r="R573" i="18"/>
  <c r="P574" i="18"/>
  <c r="Q574" i="18"/>
  <c r="R574" i="18"/>
  <c r="P575" i="18"/>
  <c r="Q575" i="18"/>
  <c r="R575" i="18"/>
  <c r="P576" i="18"/>
  <c r="Q576" i="18"/>
  <c r="R576" i="18"/>
  <c r="P577" i="18"/>
  <c r="Q577" i="18"/>
  <c r="R577" i="18"/>
  <c r="P578" i="18"/>
  <c r="Q578" i="18"/>
  <c r="R578" i="18"/>
  <c r="P579" i="18"/>
  <c r="Q579" i="18"/>
  <c r="R579" i="18"/>
  <c r="P580" i="18"/>
  <c r="Q580" i="18"/>
  <c r="R580" i="18"/>
  <c r="P581" i="18"/>
  <c r="Q581" i="18"/>
  <c r="R581" i="18"/>
  <c r="P582" i="18"/>
  <c r="Q582" i="18"/>
  <c r="R582" i="18"/>
  <c r="P583" i="18"/>
  <c r="Q583" i="18"/>
  <c r="R583" i="18"/>
  <c r="P584" i="18"/>
  <c r="Q584" i="18"/>
  <c r="R584" i="18"/>
  <c r="P585" i="18"/>
  <c r="Q585" i="18"/>
  <c r="R585" i="18"/>
  <c r="P586" i="18"/>
  <c r="Q586" i="18"/>
  <c r="R586" i="18"/>
  <c r="P587" i="18"/>
  <c r="Q587" i="18"/>
  <c r="R587" i="18"/>
  <c r="P588" i="18"/>
  <c r="Q588" i="18"/>
  <c r="R588" i="18"/>
  <c r="P589" i="18"/>
  <c r="Q589" i="18"/>
  <c r="R589" i="18"/>
  <c r="P590" i="18"/>
  <c r="Q590" i="18"/>
  <c r="R590" i="18"/>
  <c r="P591" i="18"/>
  <c r="Q591" i="18"/>
  <c r="R591" i="18"/>
  <c r="P592" i="18"/>
  <c r="Q592" i="18"/>
  <c r="R592" i="18"/>
  <c r="P593" i="18"/>
  <c r="Q593" i="18"/>
  <c r="R593" i="18"/>
  <c r="P594" i="18"/>
  <c r="Q594" i="18"/>
  <c r="R594" i="18"/>
  <c r="P595" i="18"/>
  <c r="Q595" i="18"/>
  <c r="R595" i="18"/>
  <c r="P596" i="18"/>
  <c r="Q596" i="18"/>
  <c r="R596" i="18"/>
  <c r="P597" i="18"/>
  <c r="Q597" i="18"/>
  <c r="R597" i="18"/>
  <c r="P598" i="18"/>
  <c r="Q598" i="18"/>
  <c r="R598" i="18"/>
  <c r="P599" i="18"/>
  <c r="Q599" i="18"/>
  <c r="R599" i="18"/>
  <c r="P600" i="18"/>
  <c r="Q600" i="18"/>
  <c r="R600" i="18"/>
  <c r="P601" i="18"/>
  <c r="Q601" i="18"/>
  <c r="R601" i="18"/>
  <c r="P602" i="18"/>
  <c r="Q602" i="18"/>
  <c r="R602" i="18"/>
  <c r="P603" i="18"/>
  <c r="Q603" i="18"/>
  <c r="R603" i="18"/>
  <c r="P604" i="18"/>
  <c r="Q604" i="18"/>
  <c r="R604" i="18"/>
  <c r="P605" i="18"/>
  <c r="Q605" i="18"/>
  <c r="R605" i="18"/>
  <c r="P606" i="18"/>
  <c r="Q606" i="18"/>
  <c r="R606" i="18"/>
  <c r="P607" i="18"/>
  <c r="Q607" i="18"/>
  <c r="R607" i="18"/>
  <c r="P608" i="18"/>
  <c r="Q608" i="18"/>
  <c r="R608" i="18"/>
  <c r="P609" i="18"/>
  <c r="Q609" i="18"/>
  <c r="R609" i="18"/>
  <c r="P610" i="18"/>
  <c r="Q610" i="18"/>
  <c r="R610" i="18"/>
  <c r="P611" i="18"/>
  <c r="Q611" i="18"/>
  <c r="R611" i="18"/>
  <c r="P612" i="18"/>
  <c r="Q612" i="18"/>
  <c r="R612" i="18"/>
  <c r="P613" i="18"/>
  <c r="Q613" i="18"/>
  <c r="R613" i="18"/>
  <c r="P614" i="18"/>
  <c r="Q614" i="18"/>
  <c r="R614" i="18"/>
  <c r="P615" i="18"/>
  <c r="Q615" i="18"/>
  <c r="R615" i="18"/>
  <c r="P616" i="18"/>
  <c r="Q616" i="18"/>
  <c r="R616" i="18"/>
  <c r="P617" i="18"/>
  <c r="Q617" i="18"/>
  <c r="R617" i="18"/>
  <c r="P618" i="18"/>
  <c r="Q618" i="18"/>
  <c r="R618" i="18"/>
  <c r="P619" i="18"/>
  <c r="Q619" i="18"/>
  <c r="R619" i="18"/>
  <c r="P620" i="18"/>
  <c r="Q620" i="18"/>
  <c r="R620" i="18"/>
  <c r="P621" i="18"/>
  <c r="Q621" i="18"/>
  <c r="R621" i="18"/>
  <c r="P622" i="18"/>
  <c r="Q622" i="18"/>
  <c r="R622" i="18"/>
  <c r="P623" i="18"/>
  <c r="Q623" i="18"/>
  <c r="R623" i="18"/>
  <c r="P624" i="18"/>
  <c r="Q624" i="18"/>
  <c r="R624" i="18"/>
  <c r="P625" i="18"/>
  <c r="Q625" i="18"/>
  <c r="R625" i="18"/>
  <c r="P626" i="18"/>
  <c r="Q626" i="18"/>
  <c r="R626" i="18"/>
  <c r="P627" i="18"/>
  <c r="Q627" i="18"/>
  <c r="R627" i="18"/>
  <c r="P628" i="18"/>
  <c r="Q628" i="18"/>
  <c r="R628" i="18"/>
  <c r="P629" i="18"/>
  <c r="Q629" i="18"/>
  <c r="R629" i="18"/>
  <c r="P630" i="18"/>
  <c r="Q630" i="18"/>
  <c r="R630" i="18"/>
  <c r="P631" i="18"/>
  <c r="Q631" i="18"/>
  <c r="R631" i="18"/>
  <c r="P632" i="18"/>
  <c r="Q632" i="18"/>
  <c r="R632" i="18"/>
  <c r="P633" i="18"/>
  <c r="Q633" i="18"/>
  <c r="R633" i="18"/>
  <c r="P634" i="18"/>
  <c r="Q634" i="18"/>
  <c r="R634" i="18"/>
  <c r="P635" i="18"/>
  <c r="Q635" i="18"/>
  <c r="R635" i="18"/>
  <c r="P636" i="18"/>
  <c r="Q636" i="18"/>
  <c r="R636" i="18"/>
  <c r="P637" i="18"/>
  <c r="Q637" i="18"/>
  <c r="R637" i="18"/>
  <c r="P638" i="18"/>
  <c r="Q638" i="18"/>
  <c r="R638" i="18"/>
  <c r="P639" i="18"/>
  <c r="Q639" i="18"/>
  <c r="R639" i="18"/>
  <c r="P640" i="18"/>
  <c r="Q640" i="18"/>
  <c r="R640" i="18"/>
  <c r="P641" i="18"/>
  <c r="Q641" i="18"/>
  <c r="R641" i="18"/>
  <c r="P642" i="18"/>
  <c r="Q642" i="18"/>
  <c r="R642" i="18"/>
  <c r="P643" i="18"/>
  <c r="Q643" i="18"/>
  <c r="R643" i="18"/>
  <c r="P644" i="18"/>
  <c r="Q644" i="18"/>
  <c r="R644" i="18"/>
  <c r="P645" i="18"/>
  <c r="Q645" i="18"/>
  <c r="R645" i="18"/>
  <c r="P646" i="18"/>
  <c r="Q646" i="18"/>
  <c r="R646" i="18"/>
  <c r="P647" i="18"/>
  <c r="Q647" i="18"/>
  <c r="R647" i="18"/>
  <c r="P648" i="18"/>
  <c r="Q648" i="18"/>
  <c r="R648" i="18"/>
  <c r="P649" i="18"/>
  <c r="Q649" i="18"/>
  <c r="R649" i="18"/>
  <c r="P650" i="18"/>
  <c r="Q650" i="18"/>
  <c r="R650" i="18"/>
  <c r="P651" i="18"/>
  <c r="Q651" i="18"/>
  <c r="R651" i="18"/>
  <c r="P652" i="18"/>
  <c r="Q652" i="18"/>
  <c r="R652" i="18"/>
  <c r="P653" i="18"/>
  <c r="Q653" i="18"/>
  <c r="R653" i="18"/>
  <c r="P654" i="18"/>
  <c r="Q654" i="18"/>
  <c r="R654" i="18"/>
  <c r="P655" i="18"/>
  <c r="Q655" i="18"/>
  <c r="R655" i="18"/>
  <c r="P656" i="18"/>
  <c r="Q656" i="18"/>
  <c r="R656" i="18"/>
  <c r="P657" i="18"/>
  <c r="Q657" i="18"/>
  <c r="R657" i="18"/>
  <c r="P658" i="18"/>
  <c r="Q658" i="18"/>
  <c r="R658" i="18"/>
  <c r="P659" i="18"/>
  <c r="Q659" i="18"/>
  <c r="R659" i="18"/>
  <c r="P660" i="18"/>
  <c r="Q660" i="18"/>
  <c r="R660" i="18"/>
  <c r="P661" i="18"/>
  <c r="Q661" i="18"/>
  <c r="R661" i="18"/>
  <c r="P662" i="18"/>
  <c r="Q662" i="18"/>
  <c r="R662" i="18"/>
  <c r="P663" i="18"/>
  <c r="Q663" i="18"/>
  <c r="R663" i="18"/>
  <c r="P664" i="18"/>
  <c r="Q664" i="18"/>
  <c r="R664" i="18"/>
  <c r="P665" i="18"/>
  <c r="Q665" i="18"/>
  <c r="R665" i="18"/>
  <c r="P666" i="18"/>
  <c r="Q666" i="18"/>
  <c r="R666" i="18"/>
  <c r="P667" i="18"/>
  <c r="Q667" i="18"/>
  <c r="R667" i="18"/>
  <c r="P668" i="18"/>
  <c r="Q668" i="18"/>
  <c r="R668" i="18"/>
  <c r="P669" i="18"/>
  <c r="Q669" i="18"/>
  <c r="R669" i="18"/>
  <c r="P670" i="18"/>
  <c r="Q670" i="18"/>
  <c r="R670" i="18"/>
  <c r="P671" i="18"/>
  <c r="Q671" i="18"/>
  <c r="R671" i="18"/>
  <c r="P672" i="18"/>
  <c r="Q672" i="18"/>
  <c r="R672" i="18"/>
  <c r="P673" i="18"/>
  <c r="Q673" i="18"/>
  <c r="R673" i="18"/>
  <c r="P674" i="18"/>
  <c r="Q674" i="18"/>
  <c r="R674" i="18"/>
  <c r="P675" i="18"/>
  <c r="Q675" i="18"/>
  <c r="R675" i="18"/>
  <c r="P676" i="18"/>
  <c r="Q676" i="18"/>
  <c r="R676" i="18"/>
  <c r="P677" i="18"/>
  <c r="Q677" i="18"/>
  <c r="R677" i="18"/>
  <c r="P678" i="18"/>
  <c r="Q678" i="18"/>
  <c r="R678" i="18"/>
  <c r="P679" i="18"/>
  <c r="Q679" i="18"/>
  <c r="R679" i="18"/>
  <c r="P680" i="18"/>
  <c r="Q680" i="18"/>
  <c r="R680" i="18"/>
  <c r="P681" i="18"/>
  <c r="Q681" i="18"/>
  <c r="R681" i="18"/>
  <c r="P682" i="18"/>
  <c r="Q682" i="18"/>
  <c r="R682" i="18"/>
  <c r="P683" i="18"/>
  <c r="Q683" i="18"/>
  <c r="R683" i="18"/>
  <c r="P684" i="18"/>
  <c r="Q684" i="18"/>
  <c r="R684" i="18"/>
  <c r="P685" i="18"/>
  <c r="Q685" i="18"/>
  <c r="R685" i="18"/>
  <c r="P686" i="18"/>
  <c r="Q686" i="18"/>
  <c r="R686" i="18"/>
  <c r="P687" i="18"/>
  <c r="Q687" i="18"/>
  <c r="R687" i="18"/>
  <c r="P688" i="18"/>
  <c r="Q688" i="18"/>
  <c r="R688" i="18"/>
  <c r="P689" i="18"/>
  <c r="Q689" i="18"/>
  <c r="R689" i="18"/>
  <c r="P690" i="18"/>
  <c r="Q690" i="18"/>
  <c r="R690" i="18"/>
  <c r="P691" i="18"/>
  <c r="Q691" i="18"/>
  <c r="R691" i="18"/>
  <c r="P692" i="18"/>
  <c r="Q692" i="18"/>
  <c r="R692" i="18"/>
  <c r="P693" i="18"/>
  <c r="Q693" i="18"/>
  <c r="R693" i="18"/>
  <c r="P694" i="18"/>
  <c r="Q694" i="18"/>
  <c r="R694" i="18"/>
  <c r="P695" i="18"/>
  <c r="Q695" i="18"/>
  <c r="R695" i="18"/>
  <c r="P696" i="18"/>
  <c r="Q696" i="18"/>
  <c r="R696" i="18"/>
  <c r="P697" i="18"/>
  <c r="Q697" i="18"/>
  <c r="R697" i="18"/>
  <c r="P698" i="18"/>
  <c r="Q698" i="18"/>
  <c r="R698" i="18"/>
  <c r="P699" i="18"/>
  <c r="Q699" i="18"/>
  <c r="R699" i="18"/>
  <c r="P700" i="18"/>
  <c r="Q700" i="18"/>
  <c r="R700" i="18"/>
  <c r="P701" i="18"/>
  <c r="Q701" i="18"/>
  <c r="R701" i="18"/>
  <c r="P702" i="18"/>
  <c r="Q702" i="18"/>
  <c r="R702" i="18"/>
  <c r="P703" i="18"/>
  <c r="Q703" i="18"/>
  <c r="R703" i="18"/>
  <c r="P704" i="18"/>
  <c r="Q704" i="18"/>
  <c r="R704" i="18"/>
  <c r="P705" i="18"/>
  <c r="Q705" i="18"/>
  <c r="R705" i="18"/>
  <c r="P706" i="18"/>
  <c r="Q706" i="18"/>
  <c r="R706" i="18"/>
  <c r="P707" i="18"/>
  <c r="Q707" i="18"/>
  <c r="R707" i="18"/>
  <c r="P708" i="18"/>
  <c r="Q708" i="18"/>
  <c r="R708" i="18"/>
  <c r="P709" i="18"/>
  <c r="Q709" i="18"/>
  <c r="R709" i="18"/>
  <c r="P710" i="18"/>
  <c r="Q710" i="18"/>
  <c r="R710" i="18"/>
  <c r="P711" i="18"/>
  <c r="Q711" i="18"/>
  <c r="R711" i="18"/>
  <c r="P712" i="18"/>
  <c r="Q712" i="18"/>
  <c r="R712" i="18"/>
  <c r="P713" i="18"/>
  <c r="Q713" i="18"/>
  <c r="R713" i="18"/>
  <c r="P714" i="18"/>
  <c r="Q714" i="18"/>
  <c r="R714" i="18"/>
  <c r="P715" i="18"/>
  <c r="Q715" i="18"/>
  <c r="R715" i="18"/>
  <c r="P716" i="18"/>
  <c r="Q716" i="18"/>
  <c r="R716" i="18"/>
  <c r="P717" i="18"/>
  <c r="Q717" i="18"/>
  <c r="R717" i="18"/>
  <c r="P718" i="18"/>
  <c r="Q718" i="18"/>
  <c r="R718" i="18"/>
  <c r="P719" i="18"/>
  <c r="Q719" i="18"/>
  <c r="R719" i="18"/>
  <c r="P720" i="18"/>
  <c r="Q720" i="18"/>
  <c r="R720" i="18"/>
  <c r="P721" i="18"/>
  <c r="Q721" i="18"/>
  <c r="R721" i="18"/>
  <c r="P722" i="18"/>
  <c r="Q722" i="18"/>
  <c r="R722" i="18"/>
  <c r="P723" i="18"/>
  <c r="Q723" i="18"/>
  <c r="R723" i="18"/>
  <c r="P724" i="18"/>
  <c r="Q724" i="18"/>
  <c r="R724" i="18"/>
  <c r="P725" i="18"/>
  <c r="Q725" i="18"/>
  <c r="R725" i="18"/>
  <c r="P726" i="18"/>
  <c r="Q726" i="18"/>
  <c r="R726" i="18"/>
  <c r="P727" i="18"/>
  <c r="Q727" i="18"/>
  <c r="R727" i="18"/>
  <c r="P728" i="18"/>
  <c r="Q728" i="18"/>
  <c r="R728" i="18"/>
  <c r="P729" i="18"/>
  <c r="Q729" i="18"/>
  <c r="R729" i="18"/>
  <c r="P730" i="18"/>
  <c r="Q730" i="18"/>
  <c r="R730" i="18"/>
  <c r="P731" i="18"/>
  <c r="Q731" i="18"/>
  <c r="R731" i="18"/>
  <c r="P732" i="18"/>
  <c r="Q732" i="18"/>
  <c r="R732" i="18"/>
  <c r="P733" i="18"/>
  <c r="Q733" i="18"/>
  <c r="R733" i="18"/>
  <c r="P734" i="18"/>
  <c r="Q734" i="18"/>
  <c r="R734" i="18"/>
  <c r="P735" i="18"/>
  <c r="Q735" i="18"/>
  <c r="R735" i="18"/>
  <c r="P736" i="18"/>
  <c r="Q736" i="18"/>
  <c r="R736" i="18"/>
  <c r="P737" i="18"/>
  <c r="Q737" i="18"/>
  <c r="R737" i="18"/>
  <c r="P738" i="18"/>
  <c r="Q738" i="18"/>
  <c r="R738" i="18"/>
  <c r="P739" i="18"/>
  <c r="Q739" i="18"/>
  <c r="R739" i="18"/>
  <c r="P740" i="18"/>
  <c r="Q740" i="18"/>
  <c r="R740" i="18"/>
  <c r="P741" i="18"/>
  <c r="Q741" i="18"/>
  <c r="R741" i="18"/>
  <c r="P742" i="18"/>
  <c r="Q742" i="18"/>
  <c r="R742" i="18"/>
  <c r="P743" i="18"/>
  <c r="Q743" i="18"/>
  <c r="R743" i="18"/>
  <c r="P744" i="18"/>
  <c r="Q744" i="18"/>
  <c r="R744" i="18"/>
  <c r="P745" i="18"/>
  <c r="Q745" i="18"/>
  <c r="R745" i="18"/>
  <c r="P746" i="18"/>
  <c r="Q746" i="18"/>
  <c r="R746" i="18"/>
  <c r="P747" i="18"/>
  <c r="Q747" i="18"/>
  <c r="R747" i="18"/>
  <c r="P748" i="18"/>
  <c r="Q748" i="18"/>
  <c r="R748" i="18"/>
  <c r="P749" i="18"/>
  <c r="Q749" i="18"/>
  <c r="R749" i="18"/>
  <c r="P750" i="18"/>
  <c r="Q750" i="18"/>
  <c r="R750" i="18"/>
  <c r="P751" i="18"/>
  <c r="Q751" i="18"/>
  <c r="R751" i="18"/>
  <c r="P752" i="18"/>
  <c r="Q752" i="18"/>
  <c r="R752" i="18"/>
  <c r="P753" i="18"/>
  <c r="Q753" i="18"/>
  <c r="R753" i="18"/>
  <c r="P754" i="18"/>
  <c r="Q754" i="18"/>
  <c r="R754" i="18"/>
  <c r="P755" i="18"/>
  <c r="Q755" i="18"/>
  <c r="R755" i="18"/>
  <c r="P756" i="18"/>
  <c r="Q756" i="18"/>
  <c r="R756" i="18"/>
  <c r="P757" i="18"/>
  <c r="Q757" i="18"/>
  <c r="R757" i="18"/>
  <c r="P758" i="18"/>
  <c r="Q758" i="18"/>
  <c r="R758" i="18"/>
  <c r="P759" i="18"/>
  <c r="Q759" i="18"/>
  <c r="R759" i="18"/>
  <c r="P760" i="18"/>
  <c r="Q760" i="18"/>
  <c r="R760" i="18"/>
  <c r="P761" i="18"/>
  <c r="Q761" i="18"/>
  <c r="R761" i="18"/>
  <c r="P762" i="18"/>
  <c r="Q762" i="18"/>
  <c r="R762" i="18"/>
  <c r="P763" i="18"/>
  <c r="Q763" i="18"/>
  <c r="R763" i="18"/>
  <c r="P764" i="18"/>
  <c r="Q764" i="18"/>
  <c r="R764" i="18"/>
  <c r="P765" i="18"/>
  <c r="Q765" i="18"/>
  <c r="R765" i="18"/>
  <c r="P766" i="18"/>
  <c r="Q766" i="18"/>
  <c r="R766" i="18"/>
  <c r="P767" i="18"/>
  <c r="Q767" i="18"/>
  <c r="R767" i="18"/>
  <c r="P768" i="18"/>
  <c r="Q768" i="18"/>
  <c r="R768" i="18"/>
  <c r="P769" i="18"/>
  <c r="Q769" i="18"/>
  <c r="R769" i="18"/>
  <c r="P770" i="18"/>
  <c r="Q770" i="18"/>
  <c r="R770" i="18"/>
  <c r="P771" i="18"/>
  <c r="Q771" i="18"/>
  <c r="R771" i="18"/>
  <c r="P772" i="18"/>
  <c r="Q772" i="18"/>
  <c r="R772" i="18"/>
  <c r="P773" i="18"/>
  <c r="Q773" i="18"/>
  <c r="R773" i="18"/>
  <c r="P774" i="18"/>
  <c r="Q774" i="18"/>
  <c r="R774" i="18"/>
  <c r="P775" i="18"/>
  <c r="Q775" i="18"/>
  <c r="R775" i="18"/>
  <c r="P776" i="18"/>
  <c r="Q776" i="18"/>
  <c r="R776" i="18"/>
  <c r="P777" i="18"/>
  <c r="Q777" i="18"/>
  <c r="R777" i="18"/>
  <c r="P778" i="18"/>
  <c r="Q778" i="18"/>
  <c r="R778" i="18"/>
  <c r="P779" i="18"/>
  <c r="Q779" i="18"/>
  <c r="R779" i="18"/>
  <c r="P780" i="18"/>
  <c r="Q780" i="18"/>
  <c r="R780" i="18"/>
  <c r="P781" i="18"/>
  <c r="Q781" i="18"/>
  <c r="R781" i="18"/>
  <c r="P782" i="18"/>
  <c r="Q782" i="18"/>
  <c r="R782" i="18"/>
  <c r="P783" i="18"/>
  <c r="Q783" i="18"/>
  <c r="R783" i="18"/>
  <c r="P784" i="18"/>
  <c r="Q784" i="18"/>
  <c r="R784" i="18"/>
  <c r="P785" i="18"/>
  <c r="Q785" i="18"/>
  <c r="R785" i="18"/>
  <c r="P786" i="18"/>
  <c r="Q786" i="18"/>
  <c r="R786" i="18"/>
  <c r="P787" i="18"/>
  <c r="Q787" i="18"/>
  <c r="R787" i="18"/>
  <c r="P788" i="18"/>
  <c r="Q788" i="18"/>
  <c r="R788" i="18"/>
  <c r="P789" i="18"/>
  <c r="Q789" i="18"/>
  <c r="R789" i="18"/>
  <c r="P790" i="18"/>
  <c r="Q790" i="18"/>
  <c r="R790" i="18"/>
  <c r="P791" i="18"/>
  <c r="Q791" i="18"/>
  <c r="R791" i="18"/>
  <c r="P792" i="18"/>
  <c r="Q792" i="18"/>
  <c r="R792" i="18"/>
  <c r="P793" i="18"/>
  <c r="Q793" i="18"/>
  <c r="R793" i="18"/>
  <c r="P794" i="18"/>
  <c r="Q794" i="18"/>
  <c r="R794" i="18"/>
  <c r="P795" i="18"/>
  <c r="Q795" i="18"/>
  <c r="R795" i="18"/>
  <c r="P796" i="18"/>
  <c r="Q796" i="18"/>
  <c r="R796" i="18"/>
  <c r="P797" i="18"/>
  <c r="Q797" i="18"/>
  <c r="R797" i="18"/>
  <c r="P798" i="18"/>
  <c r="Q798" i="18"/>
  <c r="R798" i="18"/>
  <c r="P799" i="18"/>
  <c r="Q799" i="18"/>
  <c r="R799" i="18"/>
  <c r="P800" i="18"/>
  <c r="Q800" i="18"/>
  <c r="R800" i="18"/>
  <c r="P801" i="18"/>
  <c r="Q801" i="18"/>
  <c r="R801" i="18"/>
  <c r="P802" i="18"/>
  <c r="Q802" i="18"/>
  <c r="R802" i="18"/>
  <c r="P803" i="18"/>
  <c r="Q803" i="18"/>
  <c r="R803" i="18"/>
  <c r="P804" i="18"/>
  <c r="Q804" i="18"/>
  <c r="R804" i="18"/>
  <c r="P805" i="18"/>
  <c r="Q805" i="18"/>
  <c r="R805" i="18"/>
  <c r="P806" i="18"/>
  <c r="Q806" i="18"/>
  <c r="R806" i="18"/>
  <c r="P807" i="18"/>
  <c r="Q807" i="18"/>
  <c r="R807" i="18"/>
  <c r="P808" i="18"/>
  <c r="Q808" i="18"/>
  <c r="R808" i="18"/>
  <c r="P809" i="18"/>
  <c r="Q809" i="18"/>
  <c r="R809" i="18"/>
  <c r="P810" i="18"/>
  <c r="Q810" i="18"/>
  <c r="R810" i="18"/>
  <c r="P811" i="18"/>
  <c r="Q811" i="18"/>
  <c r="R811" i="18"/>
  <c r="P812" i="18"/>
  <c r="Q812" i="18"/>
  <c r="R812" i="18"/>
  <c r="P813" i="18"/>
  <c r="Q813" i="18"/>
  <c r="R813" i="18"/>
  <c r="P814" i="18"/>
  <c r="Q814" i="18"/>
  <c r="R814" i="18"/>
  <c r="P815" i="18"/>
  <c r="Q815" i="18"/>
  <c r="R815" i="18"/>
  <c r="P816" i="18"/>
  <c r="Q816" i="18"/>
  <c r="R816" i="18"/>
  <c r="P817" i="18"/>
  <c r="Q817" i="18"/>
  <c r="R817" i="18"/>
  <c r="P818" i="18"/>
  <c r="Q818" i="18"/>
  <c r="R818" i="18"/>
  <c r="P819" i="18"/>
  <c r="Q819" i="18"/>
  <c r="R819" i="18"/>
  <c r="P820" i="18"/>
  <c r="Q820" i="18"/>
  <c r="R820" i="18"/>
  <c r="P821" i="18"/>
  <c r="Q821" i="18"/>
  <c r="R821" i="18"/>
  <c r="P822" i="18"/>
  <c r="Q822" i="18"/>
  <c r="R822" i="18"/>
  <c r="P823" i="18"/>
  <c r="Q823" i="18"/>
  <c r="R823" i="18"/>
  <c r="P824" i="18"/>
  <c r="Q824" i="18"/>
  <c r="R824" i="18"/>
  <c r="P825" i="18"/>
  <c r="Q825" i="18"/>
  <c r="R825" i="18"/>
  <c r="P826" i="18"/>
  <c r="Q826" i="18"/>
  <c r="R826" i="18"/>
  <c r="P827" i="18"/>
  <c r="Q827" i="18"/>
  <c r="R827" i="18"/>
  <c r="P828" i="18"/>
  <c r="Q828" i="18"/>
  <c r="R828" i="18"/>
  <c r="P829" i="18"/>
  <c r="Q829" i="18"/>
  <c r="R829" i="18"/>
  <c r="P830" i="18"/>
  <c r="Q830" i="18"/>
  <c r="R830" i="18"/>
  <c r="P831" i="18"/>
  <c r="Q831" i="18"/>
  <c r="R831" i="18"/>
  <c r="P832" i="18"/>
  <c r="Q832" i="18"/>
  <c r="R832" i="18"/>
  <c r="P833" i="18"/>
  <c r="Q833" i="18"/>
  <c r="R833" i="18"/>
  <c r="P834" i="18"/>
  <c r="Q834" i="18"/>
  <c r="R834" i="18"/>
  <c r="P835" i="18"/>
  <c r="Q835" i="18"/>
  <c r="R835" i="18"/>
  <c r="P836" i="18"/>
  <c r="Q836" i="18"/>
  <c r="R836" i="18"/>
  <c r="P837" i="18"/>
  <c r="Q837" i="18"/>
  <c r="R837" i="18"/>
  <c r="P838" i="18"/>
  <c r="Q838" i="18"/>
  <c r="R838" i="18"/>
  <c r="P839" i="18"/>
  <c r="Q839" i="18"/>
  <c r="R839" i="18"/>
  <c r="P840" i="18"/>
  <c r="Q840" i="18"/>
  <c r="R840" i="18"/>
  <c r="P841" i="18"/>
  <c r="Q841" i="18"/>
  <c r="R841" i="18"/>
  <c r="P842" i="18"/>
  <c r="Q842" i="18"/>
  <c r="R842" i="18"/>
  <c r="P843" i="18"/>
  <c r="Q843" i="18"/>
  <c r="R843" i="18"/>
  <c r="P844" i="18"/>
  <c r="Q844" i="18"/>
  <c r="R844" i="18"/>
  <c r="P845" i="18"/>
  <c r="Q845" i="18"/>
  <c r="R845" i="18"/>
  <c r="P846" i="18"/>
  <c r="Q846" i="18"/>
  <c r="R846" i="18"/>
  <c r="P847" i="18"/>
  <c r="Q847" i="18"/>
  <c r="R847" i="18"/>
  <c r="P848" i="18"/>
  <c r="Q848" i="18"/>
  <c r="R848" i="18"/>
  <c r="P849" i="18"/>
  <c r="Q849" i="18"/>
  <c r="R849" i="18"/>
  <c r="P850" i="18"/>
  <c r="Q850" i="18"/>
  <c r="R850" i="18"/>
  <c r="P851" i="18"/>
  <c r="Q851" i="18"/>
  <c r="R851" i="18"/>
  <c r="P852" i="18"/>
  <c r="Q852" i="18"/>
  <c r="R852" i="18"/>
  <c r="P853" i="18"/>
  <c r="Q853" i="18"/>
  <c r="R853" i="18"/>
  <c r="P854" i="18"/>
  <c r="Q854" i="18"/>
  <c r="R854" i="18"/>
  <c r="P855" i="18"/>
  <c r="Q855" i="18"/>
  <c r="R855" i="18"/>
  <c r="P856" i="18"/>
  <c r="Q856" i="18"/>
  <c r="R856" i="18"/>
  <c r="P857" i="18"/>
  <c r="Q857" i="18"/>
  <c r="R857" i="18"/>
  <c r="P858" i="18"/>
  <c r="Q858" i="18"/>
  <c r="R858" i="18"/>
  <c r="P859" i="18"/>
  <c r="Q859" i="18"/>
  <c r="R859" i="18"/>
  <c r="P860" i="18"/>
  <c r="Q860" i="18"/>
  <c r="R860" i="18"/>
  <c r="P861" i="18"/>
  <c r="Q861" i="18"/>
  <c r="R861" i="18"/>
  <c r="P862" i="18"/>
  <c r="Q862" i="18"/>
  <c r="R862" i="18"/>
  <c r="P863" i="18"/>
  <c r="Q863" i="18"/>
  <c r="R863" i="18"/>
  <c r="P864" i="18"/>
  <c r="Q864" i="18"/>
  <c r="R864" i="18"/>
  <c r="P865" i="18"/>
  <c r="Q865" i="18"/>
  <c r="R865" i="18"/>
  <c r="P866" i="18"/>
  <c r="Q866" i="18"/>
  <c r="R866" i="18"/>
  <c r="P867" i="18"/>
  <c r="Q867" i="18"/>
  <c r="R867" i="18"/>
  <c r="P868" i="18"/>
  <c r="Q868" i="18"/>
  <c r="R868" i="18"/>
  <c r="P869" i="18"/>
  <c r="Q869" i="18"/>
  <c r="R869" i="18"/>
  <c r="P870" i="18"/>
  <c r="Q870" i="18"/>
  <c r="R870" i="18"/>
  <c r="P871" i="18"/>
  <c r="Q871" i="18"/>
  <c r="R871" i="18"/>
  <c r="P872" i="18"/>
  <c r="Q872" i="18"/>
  <c r="R872" i="18"/>
  <c r="P873" i="18"/>
  <c r="Q873" i="18"/>
  <c r="R873" i="18"/>
  <c r="P874" i="18"/>
  <c r="Q874" i="18"/>
  <c r="R874" i="18"/>
  <c r="P875" i="18"/>
  <c r="Q875" i="18"/>
  <c r="R875" i="18"/>
  <c r="P876" i="18"/>
  <c r="Q876" i="18"/>
  <c r="R876" i="18"/>
  <c r="P877" i="18"/>
  <c r="Q877" i="18"/>
  <c r="R877" i="18"/>
  <c r="P878" i="18"/>
  <c r="Q878" i="18"/>
  <c r="R878" i="18"/>
  <c r="P879" i="18"/>
  <c r="Q879" i="18"/>
  <c r="R879" i="18"/>
  <c r="P880" i="18"/>
  <c r="Q880" i="18"/>
  <c r="R880" i="18"/>
  <c r="P881" i="18"/>
  <c r="Q881" i="18"/>
  <c r="R881" i="18"/>
  <c r="P882" i="18"/>
  <c r="Q882" i="18"/>
  <c r="R882" i="18"/>
  <c r="P883" i="18"/>
  <c r="Q883" i="18"/>
  <c r="R883" i="18"/>
  <c r="P884" i="18"/>
  <c r="Q884" i="18"/>
  <c r="R884" i="18"/>
  <c r="P885" i="18"/>
  <c r="Q885" i="18"/>
  <c r="R885" i="18"/>
  <c r="P886" i="18"/>
  <c r="Q886" i="18"/>
  <c r="R886" i="18"/>
  <c r="P887" i="18"/>
  <c r="Q887" i="18"/>
  <c r="R887" i="18"/>
  <c r="P888" i="18"/>
  <c r="Q888" i="18"/>
  <c r="R888" i="18"/>
  <c r="P889" i="18"/>
  <c r="Q889" i="18"/>
  <c r="R889" i="18"/>
  <c r="P890" i="18"/>
  <c r="Q890" i="18"/>
  <c r="R890" i="18"/>
  <c r="P891" i="18"/>
  <c r="Q891" i="18"/>
  <c r="R891" i="18"/>
  <c r="P892" i="18"/>
  <c r="Q892" i="18"/>
  <c r="R892" i="18"/>
  <c r="P893" i="18"/>
  <c r="Q893" i="18"/>
  <c r="R893" i="18"/>
  <c r="P894" i="18"/>
  <c r="Q894" i="18"/>
  <c r="R894" i="18"/>
  <c r="P895" i="18"/>
  <c r="Q895" i="18"/>
  <c r="R895" i="18"/>
  <c r="P896" i="18"/>
  <c r="Q896" i="18"/>
  <c r="R896" i="18"/>
  <c r="P897" i="18"/>
  <c r="Q897" i="18"/>
  <c r="R897" i="18"/>
  <c r="P898" i="18"/>
  <c r="Q898" i="18"/>
  <c r="R898" i="18"/>
  <c r="P899" i="18"/>
  <c r="Q899" i="18"/>
  <c r="R899" i="18"/>
  <c r="P900" i="18"/>
  <c r="Q900" i="18"/>
  <c r="R900" i="18"/>
  <c r="P901" i="18"/>
  <c r="Q901" i="18"/>
  <c r="R901" i="18"/>
  <c r="P902" i="18"/>
  <c r="Q902" i="18"/>
  <c r="R902" i="18"/>
  <c r="P903" i="18"/>
  <c r="Q903" i="18"/>
  <c r="R903" i="18"/>
  <c r="P904" i="18"/>
  <c r="Q904" i="18"/>
  <c r="R904" i="18"/>
  <c r="P905" i="18"/>
  <c r="Q905" i="18"/>
  <c r="R905" i="18"/>
  <c r="P906" i="18"/>
  <c r="Q906" i="18"/>
  <c r="R906" i="18"/>
  <c r="P907" i="18"/>
  <c r="Q907" i="18"/>
  <c r="R907" i="18"/>
  <c r="P908" i="18"/>
  <c r="Q908" i="18"/>
  <c r="R908" i="18"/>
  <c r="P909" i="18"/>
  <c r="Q909" i="18"/>
  <c r="R909" i="18"/>
  <c r="P910" i="18"/>
  <c r="Q910" i="18"/>
  <c r="R910" i="18"/>
  <c r="P911" i="18"/>
  <c r="Q911" i="18"/>
  <c r="R911" i="18"/>
  <c r="P912" i="18"/>
  <c r="Q912" i="18"/>
  <c r="R912" i="18"/>
  <c r="P913" i="18"/>
  <c r="Q913" i="18"/>
  <c r="R913" i="18"/>
  <c r="P914" i="18"/>
  <c r="Q914" i="18"/>
  <c r="R914" i="18"/>
  <c r="P915" i="18"/>
  <c r="Q915" i="18"/>
  <c r="R915" i="18"/>
  <c r="P916" i="18"/>
  <c r="Q916" i="18"/>
  <c r="R916" i="18"/>
  <c r="P917" i="18"/>
  <c r="Q917" i="18"/>
  <c r="R917" i="18"/>
  <c r="P918" i="18"/>
  <c r="Q918" i="18"/>
  <c r="R918" i="18"/>
  <c r="P919" i="18"/>
  <c r="Q919" i="18"/>
  <c r="R919" i="18"/>
  <c r="P920" i="18"/>
  <c r="Q920" i="18"/>
  <c r="R920" i="18"/>
  <c r="P921" i="18"/>
  <c r="Q921" i="18"/>
  <c r="R921" i="18"/>
  <c r="P922" i="18"/>
  <c r="Q922" i="18"/>
  <c r="R922" i="18"/>
  <c r="P923" i="18"/>
  <c r="Q923" i="18"/>
  <c r="R923" i="18"/>
  <c r="P924" i="18"/>
  <c r="Q924" i="18"/>
  <c r="R924" i="18"/>
  <c r="P925" i="18"/>
  <c r="Q925" i="18"/>
  <c r="R925" i="18"/>
  <c r="P926" i="18"/>
  <c r="Q926" i="18"/>
  <c r="R926" i="18"/>
  <c r="P927" i="18"/>
  <c r="Q927" i="18"/>
  <c r="R927" i="18"/>
  <c r="P928" i="18"/>
  <c r="Q928" i="18"/>
  <c r="R928" i="18"/>
  <c r="P929" i="18"/>
  <c r="Q929" i="18"/>
  <c r="R929" i="18"/>
  <c r="P930" i="18"/>
  <c r="Q930" i="18"/>
  <c r="R930" i="18"/>
  <c r="P931" i="18"/>
  <c r="Q931" i="18"/>
  <c r="R931" i="18"/>
  <c r="P932" i="18"/>
  <c r="Q932" i="18"/>
  <c r="R932" i="18"/>
  <c r="P933" i="18"/>
  <c r="Q933" i="18"/>
  <c r="R933" i="18"/>
  <c r="P934" i="18"/>
  <c r="Q934" i="18"/>
  <c r="R934" i="18"/>
  <c r="P935" i="18"/>
  <c r="Q935" i="18"/>
  <c r="R935" i="18"/>
  <c r="P936" i="18"/>
  <c r="Q936" i="18"/>
  <c r="R936" i="18"/>
  <c r="P937" i="18"/>
  <c r="Q937" i="18"/>
  <c r="R937" i="18"/>
  <c r="P938" i="18"/>
  <c r="Q938" i="18"/>
  <c r="R938" i="18"/>
  <c r="P939" i="18"/>
  <c r="Q939" i="18"/>
  <c r="R939" i="18"/>
  <c r="P940" i="18"/>
  <c r="Q940" i="18"/>
  <c r="R940" i="18"/>
  <c r="P941" i="18"/>
  <c r="Q941" i="18"/>
  <c r="R941" i="18"/>
  <c r="P942" i="18"/>
  <c r="Q942" i="18"/>
  <c r="R942" i="18"/>
  <c r="P943" i="18"/>
  <c r="Q943" i="18"/>
  <c r="R943" i="18"/>
  <c r="P944" i="18"/>
  <c r="Q944" i="18"/>
  <c r="R944" i="18"/>
  <c r="P945" i="18"/>
  <c r="Q945" i="18"/>
  <c r="R945" i="18"/>
  <c r="P946" i="18"/>
  <c r="Q946" i="18"/>
  <c r="R946" i="18"/>
  <c r="P947" i="18"/>
  <c r="Q947" i="18"/>
  <c r="R947" i="18"/>
  <c r="P948" i="18"/>
  <c r="Q948" i="18"/>
  <c r="R948" i="18"/>
  <c r="P949" i="18"/>
  <c r="Q949" i="18"/>
  <c r="R949" i="18"/>
  <c r="P950" i="18"/>
  <c r="Q950" i="18"/>
  <c r="R950" i="18"/>
  <c r="P951" i="18"/>
  <c r="Q951" i="18"/>
  <c r="R951" i="18"/>
  <c r="P952" i="18"/>
  <c r="Q952" i="18"/>
  <c r="R952" i="18"/>
  <c r="P953" i="18"/>
  <c r="Q953" i="18"/>
  <c r="R953" i="18"/>
  <c r="P954" i="18"/>
  <c r="Q954" i="18"/>
  <c r="R954" i="18"/>
  <c r="P955" i="18"/>
  <c r="Q955" i="18"/>
  <c r="R955" i="18"/>
  <c r="P956" i="18"/>
  <c r="Q956" i="18"/>
  <c r="R956" i="18"/>
  <c r="P957" i="18"/>
  <c r="Q957" i="18"/>
  <c r="R957" i="18"/>
  <c r="P958" i="18"/>
  <c r="Q958" i="18"/>
  <c r="R958" i="18"/>
  <c r="P959" i="18"/>
  <c r="Q959" i="18"/>
  <c r="R959" i="18"/>
  <c r="P960" i="18"/>
  <c r="Q960" i="18"/>
  <c r="R960" i="18"/>
  <c r="P961" i="18"/>
  <c r="Q961" i="18"/>
  <c r="R961" i="18"/>
  <c r="P962" i="18"/>
  <c r="Q962" i="18"/>
  <c r="R962" i="18"/>
  <c r="P963" i="18"/>
  <c r="Q963" i="18"/>
  <c r="R963" i="18"/>
  <c r="P964" i="18"/>
  <c r="Q964" i="18"/>
  <c r="R964" i="18"/>
  <c r="P965" i="18"/>
  <c r="Q965" i="18"/>
  <c r="R965" i="18"/>
  <c r="P966" i="18"/>
  <c r="Q966" i="18"/>
  <c r="R966" i="18"/>
  <c r="P967" i="18"/>
  <c r="Q967" i="18"/>
  <c r="R967" i="18"/>
  <c r="P968" i="18"/>
  <c r="Q968" i="18"/>
  <c r="R968" i="18"/>
  <c r="P969" i="18"/>
  <c r="Q969" i="18"/>
  <c r="R969" i="18"/>
  <c r="P970" i="18"/>
  <c r="Q970" i="18"/>
  <c r="R970" i="18"/>
  <c r="P971" i="18"/>
  <c r="Q971" i="18"/>
  <c r="R971" i="18"/>
  <c r="P972" i="18"/>
  <c r="Q972" i="18"/>
  <c r="R972" i="18"/>
  <c r="P973" i="18"/>
  <c r="Q973" i="18"/>
  <c r="R973" i="18"/>
  <c r="P974" i="18"/>
  <c r="Q974" i="18"/>
  <c r="R974" i="18"/>
  <c r="P975" i="18"/>
  <c r="Q975" i="18"/>
  <c r="R975" i="18"/>
  <c r="P976" i="18"/>
  <c r="Q976" i="18"/>
  <c r="R976" i="18"/>
  <c r="P977" i="18"/>
  <c r="Q977" i="18"/>
  <c r="R977" i="18"/>
  <c r="P978" i="18"/>
  <c r="Q978" i="18"/>
  <c r="R978" i="18"/>
  <c r="P979" i="18"/>
  <c r="Q979" i="18"/>
  <c r="R979" i="18"/>
  <c r="P980" i="18"/>
  <c r="Q980" i="18"/>
  <c r="R980" i="18"/>
  <c r="P981" i="18"/>
  <c r="Q981" i="18"/>
  <c r="R981" i="18"/>
  <c r="P982" i="18"/>
  <c r="Q982" i="18"/>
  <c r="R982" i="18"/>
  <c r="P983" i="18"/>
  <c r="Q983" i="18"/>
  <c r="R983" i="18"/>
  <c r="P984" i="18"/>
  <c r="Q984" i="18"/>
  <c r="R984" i="18"/>
  <c r="P985" i="18"/>
  <c r="Q985" i="18"/>
  <c r="R985" i="18"/>
  <c r="P986" i="18"/>
  <c r="Q986" i="18"/>
  <c r="R986" i="18"/>
  <c r="P987" i="18"/>
  <c r="Q987" i="18"/>
  <c r="R987" i="18"/>
  <c r="P988" i="18"/>
  <c r="Q988" i="18"/>
  <c r="R988" i="18"/>
  <c r="P989" i="18"/>
  <c r="Q989" i="18"/>
  <c r="R989" i="18"/>
  <c r="P990" i="18"/>
  <c r="Q990" i="18"/>
  <c r="R990" i="18"/>
  <c r="P991" i="18"/>
  <c r="Q991" i="18"/>
  <c r="R991" i="18"/>
  <c r="P992" i="18"/>
  <c r="Q992" i="18"/>
  <c r="R992" i="18"/>
  <c r="P993" i="18"/>
  <c r="Q993" i="18"/>
  <c r="R993" i="18"/>
  <c r="P994" i="18"/>
  <c r="Q994" i="18"/>
  <c r="R994" i="18"/>
  <c r="P995" i="18"/>
  <c r="Q995" i="18"/>
  <c r="R995" i="18"/>
  <c r="P996" i="18"/>
  <c r="Q996" i="18"/>
  <c r="R996" i="18"/>
  <c r="P997" i="18"/>
  <c r="Q997" i="18"/>
  <c r="R997" i="18"/>
  <c r="P998" i="18"/>
  <c r="Q998" i="18"/>
  <c r="R998" i="18"/>
  <c r="P999" i="18"/>
  <c r="Q999" i="18"/>
  <c r="R999" i="18"/>
  <c r="P1000" i="18"/>
  <c r="Q1000" i="18"/>
  <c r="R1000" i="18"/>
  <c r="P1001" i="18"/>
  <c r="Q1001" i="18"/>
  <c r="R1001" i="18"/>
  <c r="P1002" i="18"/>
  <c r="Q1002" i="18"/>
  <c r="R1002" i="18"/>
  <c r="P1003" i="18"/>
  <c r="Q1003" i="18"/>
  <c r="R1003" i="18"/>
  <c r="P1004" i="18"/>
  <c r="Q1004" i="18"/>
  <c r="R1004" i="18"/>
  <c r="P1005" i="18"/>
  <c r="Q1005" i="18"/>
  <c r="R1005" i="18"/>
  <c r="P1006" i="18"/>
  <c r="Q1006" i="18"/>
  <c r="R1006" i="18"/>
  <c r="P1007" i="18"/>
  <c r="Q1007" i="18"/>
  <c r="R1007" i="18"/>
  <c r="P1008" i="18"/>
  <c r="Q1008" i="18"/>
  <c r="R1008" i="18"/>
  <c r="P1009" i="18"/>
  <c r="Q1009" i="18"/>
  <c r="R1009" i="18"/>
  <c r="P1010" i="18"/>
  <c r="Q1010" i="18"/>
  <c r="R1010" i="18"/>
  <c r="P1011" i="18"/>
  <c r="Q1011" i="18"/>
  <c r="R1011" i="18"/>
  <c r="P1012" i="18"/>
  <c r="Q1012" i="18"/>
  <c r="R1012" i="18"/>
  <c r="P1013" i="18"/>
  <c r="Q1013" i="18"/>
  <c r="R1013" i="18"/>
  <c r="P1014" i="18"/>
  <c r="Q1014" i="18"/>
  <c r="R1014" i="18"/>
  <c r="P1015" i="18"/>
  <c r="Q1015" i="18"/>
  <c r="R1015" i="18"/>
  <c r="P1016" i="18"/>
  <c r="Q1016" i="18"/>
  <c r="R1016" i="18"/>
  <c r="P1017" i="18"/>
  <c r="Q1017" i="18"/>
  <c r="R1017" i="18"/>
  <c r="P1018" i="18"/>
  <c r="Q1018" i="18"/>
  <c r="R1018" i="18"/>
  <c r="P1019" i="18"/>
  <c r="Q1019" i="18"/>
  <c r="R1019" i="18"/>
  <c r="P1020" i="18"/>
  <c r="Q1020" i="18"/>
  <c r="R1020" i="18"/>
  <c r="P1021" i="18"/>
  <c r="Q1021" i="18"/>
  <c r="R1021" i="18"/>
  <c r="P1022" i="18"/>
  <c r="Q1022" i="18"/>
  <c r="R1022" i="18"/>
  <c r="P1023" i="18"/>
  <c r="Q1023" i="18"/>
  <c r="R1023" i="18"/>
  <c r="P1024" i="18"/>
  <c r="Q1024" i="18"/>
  <c r="R1024" i="18"/>
  <c r="P1025" i="18"/>
  <c r="Q1025" i="18"/>
  <c r="R1025" i="18"/>
  <c r="P1026" i="18"/>
  <c r="Q1026" i="18"/>
  <c r="R1026" i="18"/>
  <c r="P1027" i="18"/>
  <c r="Q1027" i="18"/>
  <c r="R1027" i="18"/>
  <c r="P1028" i="18"/>
  <c r="Q1028" i="18"/>
  <c r="R1028" i="18"/>
  <c r="P1029" i="18"/>
  <c r="Q1029" i="18"/>
  <c r="R1029" i="18"/>
  <c r="P1030" i="18"/>
  <c r="Q1030" i="18"/>
  <c r="R1030" i="18"/>
  <c r="P1031" i="18"/>
  <c r="Q1031" i="18"/>
  <c r="R1031" i="18"/>
  <c r="P1032" i="18"/>
  <c r="Q1032" i="18"/>
  <c r="R1032" i="18"/>
  <c r="P1033" i="18"/>
  <c r="Q1033" i="18"/>
  <c r="R1033" i="18"/>
  <c r="P1034" i="18"/>
  <c r="Q1034" i="18"/>
  <c r="R1034" i="18"/>
  <c r="P1035" i="18"/>
  <c r="Q1035" i="18"/>
  <c r="R1035" i="18"/>
  <c r="P1036" i="18"/>
  <c r="Q1036" i="18"/>
  <c r="R1036" i="18"/>
  <c r="P1037" i="18"/>
  <c r="Q1037" i="18"/>
  <c r="R1037" i="18"/>
  <c r="P1038" i="18"/>
  <c r="Q1038" i="18"/>
  <c r="R1038" i="18"/>
  <c r="P1039" i="18"/>
  <c r="Q1039" i="18"/>
  <c r="R1039" i="18"/>
  <c r="P1040" i="18"/>
  <c r="Q1040" i="18"/>
  <c r="R1040" i="18"/>
  <c r="P1041" i="18"/>
  <c r="Q1041" i="18"/>
  <c r="R1041" i="18"/>
  <c r="P1042" i="18"/>
  <c r="Q1042" i="18"/>
  <c r="R1042" i="18"/>
  <c r="P1043" i="18"/>
  <c r="Q1043" i="18"/>
  <c r="R1043" i="18"/>
  <c r="P1044" i="18"/>
  <c r="Q1044" i="18"/>
  <c r="R1044" i="18"/>
  <c r="P1045" i="18"/>
  <c r="Q1045" i="18"/>
  <c r="R1045" i="18"/>
  <c r="P1046" i="18"/>
  <c r="Q1046" i="18"/>
  <c r="R1046" i="18"/>
  <c r="P1047" i="18"/>
  <c r="Q1047" i="18"/>
  <c r="R1047" i="18"/>
  <c r="P1048" i="18"/>
  <c r="Q1048" i="18"/>
  <c r="R1048" i="18"/>
  <c r="P1049" i="18"/>
  <c r="Q1049" i="18"/>
  <c r="R1049" i="18"/>
  <c r="P1050" i="18"/>
  <c r="Q1050" i="18"/>
  <c r="R1050" i="18"/>
  <c r="P1051" i="18"/>
  <c r="Q1051" i="18"/>
  <c r="R1051" i="18"/>
  <c r="P1052" i="18"/>
  <c r="Q1052" i="18"/>
  <c r="R1052" i="18"/>
  <c r="P1053" i="18"/>
  <c r="Q1053" i="18"/>
  <c r="R1053" i="18"/>
  <c r="P1054" i="18"/>
  <c r="Q1054" i="18"/>
  <c r="R1054" i="18"/>
  <c r="P1055" i="18"/>
  <c r="Q1055" i="18"/>
  <c r="R1055" i="18"/>
  <c r="P1056" i="18"/>
  <c r="Q1056" i="18"/>
  <c r="R1056" i="18"/>
  <c r="P1057" i="18"/>
  <c r="Q1057" i="18"/>
  <c r="R1057" i="18"/>
  <c r="P1058" i="18"/>
  <c r="Q1058" i="18"/>
  <c r="R1058" i="18"/>
  <c r="P1059" i="18"/>
  <c r="Q1059" i="18"/>
  <c r="R1059" i="18"/>
  <c r="P1060" i="18"/>
  <c r="Q1060" i="18"/>
  <c r="R1060" i="18"/>
  <c r="P1061" i="18"/>
  <c r="Q1061" i="18"/>
  <c r="R1061" i="18"/>
  <c r="P1062" i="18"/>
  <c r="Q1062" i="18"/>
  <c r="R1062" i="18"/>
  <c r="P1063" i="18"/>
  <c r="Q1063" i="18"/>
  <c r="R1063" i="18"/>
  <c r="P1064" i="18"/>
  <c r="Q1064" i="18"/>
  <c r="R1064" i="18"/>
  <c r="P1065" i="18"/>
  <c r="Q1065" i="18"/>
  <c r="R1065" i="18"/>
  <c r="P1066" i="18"/>
  <c r="Q1066" i="18"/>
  <c r="R1066" i="18"/>
  <c r="P1067" i="18"/>
  <c r="Q1067" i="18"/>
  <c r="R1067" i="18"/>
  <c r="P1068" i="18"/>
  <c r="Q1068" i="18"/>
  <c r="R1068" i="18"/>
  <c r="P1069" i="18"/>
  <c r="Q1069" i="18"/>
  <c r="R1069" i="18"/>
  <c r="P1070" i="18"/>
  <c r="Q1070" i="18"/>
  <c r="R1070" i="18"/>
  <c r="P1071" i="18"/>
  <c r="Q1071" i="18"/>
  <c r="R1071" i="18"/>
  <c r="P1072" i="18"/>
  <c r="Q1072" i="18"/>
  <c r="R1072" i="18"/>
  <c r="P1073" i="18"/>
  <c r="Q1073" i="18"/>
  <c r="R1073" i="18"/>
  <c r="P1074" i="18"/>
  <c r="Q1074" i="18"/>
  <c r="R1074" i="18"/>
  <c r="P1075" i="18"/>
  <c r="Q1075" i="18"/>
  <c r="R1075" i="18"/>
  <c r="P1076" i="18"/>
  <c r="Q1076" i="18"/>
  <c r="R1076" i="18"/>
  <c r="P1077" i="18"/>
  <c r="Q1077" i="18"/>
  <c r="R1077" i="18"/>
  <c r="P1078" i="18"/>
  <c r="Q1078" i="18"/>
  <c r="R1078" i="18"/>
  <c r="P1079" i="18"/>
  <c r="Q1079" i="18"/>
  <c r="R1079" i="18"/>
  <c r="P1080" i="18"/>
  <c r="Q1080" i="18"/>
  <c r="R1080" i="18"/>
  <c r="P1081" i="18"/>
  <c r="Q1081" i="18"/>
  <c r="R1081" i="18"/>
  <c r="P1082" i="18"/>
  <c r="Q1082" i="18"/>
  <c r="R1082" i="18"/>
  <c r="P1083" i="18"/>
  <c r="Q1083" i="18"/>
  <c r="R1083" i="18"/>
  <c r="P1084" i="18"/>
  <c r="Q1084" i="18"/>
  <c r="R1084" i="18"/>
  <c r="P1085" i="18"/>
  <c r="Q1085" i="18"/>
  <c r="R1085" i="18"/>
  <c r="P1086" i="18"/>
  <c r="Q1086" i="18"/>
  <c r="R1086" i="18"/>
  <c r="P1087" i="18"/>
  <c r="Q1087" i="18"/>
  <c r="R1087" i="18"/>
  <c r="P1088" i="18"/>
  <c r="Q1088" i="18"/>
  <c r="R1088" i="18"/>
  <c r="P1089" i="18"/>
  <c r="Q1089" i="18"/>
  <c r="R1089" i="18"/>
  <c r="P1090" i="18"/>
  <c r="Q1090" i="18"/>
  <c r="R1090" i="18"/>
  <c r="P1091" i="18"/>
  <c r="Q1091" i="18"/>
  <c r="R1091" i="18"/>
  <c r="P1092" i="18"/>
  <c r="Q1092" i="18"/>
  <c r="R1092" i="18"/>
  <c r="P1093" i="18"/>
  <c r="Q1093" i="18"/>
  <c r="R1093" i="18"/>
  <c r="P1094" i="18"/>
  <c r="Q1094" i="18"/>
  <c r="R1094" i="18"/>
  <c r="P1095" i="18"/>
  <c r="Q1095" i="18"/>
  <c r="R1095" i="18"/>
  <c r="P1096" i="18"/>
  <c r="Q1096" i="18"/>
  <c r="R1096" i="18"/>
  <c r="P1097" i="18"/>
  <c r="Q1097" i="18"/>
  <c r="R1097" i="18"/>
  <c r="P1098" i="18"/>
  <c r="Q1098" i="18"/>
  <c r="R1098" i="18"/>
  <c r="P1099" i="18"/>
  <c r="Q1099" i="18"/>
  <c r="R1099" i="18"/>
  <c r="P1100" i="18"/>
  <c r="Q1100" i="18"/>
  <c r="R1100" i="18"/>
  <c r="P1101" i="18"/>
  <c r="Q1101" i="18"/>
  <c r="R1101" i="18"/>
  <c r="P1102" i="18"/>
  <c r="Q1102" i="18"/>
  <c r="R1102" i="18"/>
  <c r="P1103" i="18"/>
  <c r="Q1103" i="18"/>
  <c r="R1103" i="18"/>
  <c r="P1104" i="18"/>
  <c r="Q1104" i="18"/>
  <c r="R1104" i="18"/>
  <c r="P1105" i="18"/>
  <c r="Q1105" i="18"/>
  <c r="R1105" i="18"/>
  <c r="P1106" i="18"/>
  <c r="Q1106" i="18"/>
  <c r="R1106" i="18"/>
  <c r="P1107" i="18"/>
  <c r="Q1107" i="18"/>
  <c r="R1107" i="18"/>
  <c r="P1108" i="18"/>
  <c r="Q1108" i="18"/>
  <c r="R1108" i="18"/>
  <c r="P1109" i="18"/>
  <c r="Q1109" i="18"/>
  <c r="R1109" i="18"/>
  <c r="P1110" i="18"/>
  <c r="Q1110" i="18"/>
  <c r="R1110" i="18"/>
  <c r="P1111" i="18"/>
  <c r="Q1111" i="18"/>
  <c r="R1111" i="18"/>
  <c r="P1112" i="18"/>
  <c r="Q1112" i="18"/>
  <c r="R1112" i="18"/>
  <c r="P1113" i="18"/>
  <c r="Q1113" i="18"/>
  <c r="R1113" i="18"/>
  <c r="P1114" i="18"/>
  <c r="Q1114" i="18"/>
  <c r="R1114" i="18"/>
  <c r="P1115" i="18"/>
  <c r="Q1115" i="18"/>
  <c r="R1115" i="18"/>
  <c r="P1116" i="18"/>
  <c r="Q1116" i="18"/>
  <c r="R1116" i="18"/>
  <c r="P1117" i="18"/>
  <c r="Q1117" i="18"/>
  <c r="R1117" i="18"/>
  <c r="P1118" i="18"/>
  <c r="Q1118" i="18"/>
  <c r="R1118" i="18"/>
  <c r="P1119" i="18"/>
  <c r="Q1119" i="18"/>
  <c r="R1119" i="18"/>
  <c r="P1120" i="18"/>
  <c r="Q1120" i="18"/>
  <c r="R1120" i="18"/>
  <c r="P1121" i="18"/>
  <c r="Q1121" i="18"/>
  <c r="R1121" i="18"/>
  <c r="P1122" i="18"/>
  <c r="Q1122" i="18"/>
  <c r="R1122" i="18"/>
  <c r="P1123" i="18"/>
  <c r="Q1123" i="18"/>
  <c r="R1123" i="18"/>
  <c r="P1124" i="18"/>
  <c r="Q1124" i="18"/>
  <c r="R1124" i="18"/>
  <c r="P1125" i="18"/>
  <c r="Q1125" i="18"/>
  <c r="R1125" i="18"/>
  <c r="P1126" i="18"/>
  <c r="Q1126" i="18"/>
  <c r="R1126" i="18"/>
  <c r="P1127" i="18"/>
  <c r="Q1127" i="18"/>
  <c r="R1127" i="18"/>
  <c r="P1128" i="18"/>
  <c r="Q1128" i="18"/>
  <c r="R1128" i="18"/>
  <c r="P1129" i="18"/>
  <c r="Q1129" i="18"/>
  <c r="R1129" i="18"/>
  <c r="P1130" i="18"/>
  <c r="Q1130" i="18"/>
  <c r="R1130" i="18"/>
  <c r="P1131" i="18"/>
  <c r="Q1131" i="18"/>
  <c r="R1131" i="18"/>
  <c r="P1132" i="18"/>
  <c r="Q1132" i="18"/>
  <c r="R1132" i="18"/>
  <c r="P1133" i="18"/>
  <c r="Q1133" i="18"/>
  <c r="R1133" i="18"/>
  <c r="P1134" i="18"/>
  <c r="Q1134" i="18"/>
  <c r="R1134" i="18"/>
  <c r="P1135" i="18"/>
  <c r="Q1135" i="18"/>
  <c r="R1135" i="18"/>
  <c r="P1136" i="18"/>
  <c r="Q1136" i="18"/>
  <c r="R1136" i="18"/>
  <c r="P1137" i="18"/>
  <c r="Q1137" i="18"/>
  <c r="R1137" i="18"/>
  <c r="P1138" i="18"/>
  <c r="Q1138" i="18"/>
  <c r="R1138" i="18"/>
  <c r="P1139" i="18"/>
  <c r="Q1139" i="18"/>
  <c r="R1139" i="18"/>
  <c r="P1140" i="18"/>
  <c r="Q1140" i="18"/>
  <c r="R1140" i="18"/>
  <c r="P1141" i="18"/>
  <c r="Q1141" i="18"/>
  <c r="R1141" i="18"/>
  <c r="P1142" i="18"/>
  <c r="Q1142" i="18"/>
  <c r="R1142" i="18"/>
  <c r="P1143" i="18"/>
  <c r="Q1143" i="18"/>
  <c r="R1143" i="18"/>
  <c r="P1144" i="18"/>
  <c r="Q1144" i="18"/>
  <c r="R1144" i="18"/>
  <c r="P1145" i="18"/>
  <c r="Q1145" i="18"/>
  <c r="R1145" i="18"/>
  <c r="P1146" i="18"/>
  <c r="Q1146" i="18"/>
  <c r="R1146" i="18"/>
  <c r="P1147" i="18"/>
  <c r="Q1147" i="18"/>
  <c r="R1147" i="18"/>
  <c r="P1148" i="18"/>
  <c r="Q1148" i="18"/>
  <c r="R1148" i="18"/>
  <c r="P1149" i="18"/>
  <c r="Q1149" i="18"/>
  <c r="R1149" i="18"/>
  <c r="P1150" i="18"/>
  <c r="Q1150" i="18"/>
  <c r="R1150" i="18"/>
  <c r="P1151" i="18"/>
  <c r="Q1151" i="18"/>
  <c r="R1151" i="18"/>
  <c r="P1152" i="18"/>
  <c r="Q1152" i="18"/>
  <c r="R1152" i="18"/>
  <c r="P1153" i="18"/>
  <c r="Q1153" i="18"/>
  <c r="R1153" i="18"/>
  <c r="P1154" i="18"/>
  <c r="Q1154" i="18"/>
  <c r="R1154" i="18"/>
  <c r="P1155" i="18"/>
  <c r="Q1155" i="18"/>
  <c r="R1155" i="18"/>
  <c r="P1156" i="18"/>
  <c r="Q1156" i="18"/>
  <c r="R1156" i="18"/>
  <c r="P1157" i="18"/>
  <c r="Q1157" i="18"/>
  <c r="R1157" i="18"/>
  <c r="P1158" i="18"/>
  <c r="Q1158" i="18"/>
  <c r="R1158" i="18"/>
  <c r="P1159" i="18"/>
  <c r="Q1159" i="18"/>
  <c r="R1159" i="18"/>
  <c r="P1160" i="18"/>
  <c r="Q1160" i="18"/>
  <c r="R1160" i="18"/>
  <c r="P1161" i="18"/>
  <c r="Q1161" i="18"/>
  <c r="R1161" i="18"/>
  <c r="P1162" i="18"/>
  <c r="Q1162" i="18"/>
  <c r="R1162" i="18"/>
  <c r="P1163" i="18"/>
  <c r="Q1163" i="18"/>
  <c r="R1163" i="18"/>
  <c r="P1164" i="18"/>
  <c r="Q1164" i="18"/>
  <c r="R1164" i="18"/>
  <c r="P1165" i="18"/>
  <c r="Q1165" i="18"/>
  <c r="R1165" i="18"/>
  <c r="P1166" i="18"/>
  <c r="Q1166" i="18"/>
  <c r="R1166" i="18"/>
  <c r="P1167" i="18"/>
  <c r="Q1167" i="18"/>
  <c r="R1167" i="18"/>
  <c r="P1168" i="18"/>
  <c r="Q1168" i="18"/>
  <c r="R1168" i="18"/>
  <c r="P1169" i="18"/>
  <c r="Q1169" i="18"/>
  <c r="R1169" i="18"/>
  <c r="P1170" i="18"/>
  <c r="Q1170" i="18"/>
  <c r="R1170" i="18"/>
  <c r="P1171" i="18"/>
  <c r="Q1171" i="18"/>
  <c r="R1171" i="18"/>
  <c r="P1172" i="18"/>
  <c r="Q1172" i="18"/>
  <c r="R1172" i="18"/>
  <c r="P1173" i="18"/>
  <c r="Q1173" i="18"/>
  <c r="R1173" i="18"/>
  <c r="P1174" i="18"/>
  <c r="Q1174" i="18"/>
  <c r="R1174" i="18"/>
  <c r="P1175" i="18"/>
  <c r="Q1175" i="18"/>
  <c r="R1175" i="18"/>
  <c r="P1176" i="18"/>
  <c r="Q1176" i="18"/>
  <c r="R1176" i="18"/>
  <c r="P1177" i="18"/>
  <c r="Q1177" i="18"/>
  <c r="R1177" i="18"/>
  <c r="P1178" i="18"/>
  <c r="Q1178" i="18"/>
  <c r="R1178" i="18"/>
  <c r="P1179" i="18"/>
  <c r="Q1179" i="18"/>
  <c r="R1179" i="18"/>
  <c r="P1180" i="18"/>
  <c r="Q1180" i="18"/>
  <c r="R1180" i="18"/>
  <c r="P1181" i="18"/>
  <c r="Q1181" i="18"/>
  <c r="R1181" i="18"/>
  <c r="P1182" i="18"/>
  <c r="Q1182" i="18"/>
  <c r="R1182" i="18"/>
  <c r="P1183" i="18"/>
  <c r="Q1183" i="18"/>
  <c r="R1183" i="18"/>
  <c r="P1184" i="18"/>
  <c r="Q1184" i="18"/>
  <c r="R1184" i="18"/>
  <c r="P1185" i="18"/>
  <c r="Q1185" i="18"/>
  <c r="R1185" i="18"/>
  <c r="P1186" i="18"/>
  <c r="Q1186" i="18"/>
  <c r="R1186" i="18"/>
  <c r="P1187" i="18"/>
  <c r="Q1187" i="18"/>
  <c r="R1187" i="18"/>
  <c r="P1188" i="18"/>
  <c r="Q1188" i="18"/>
  <c r="R1188" i="18"/>
  <c r="P1189" i="18"/>
  <c r="Q1189" i="18"/>
  <c r="R1189" i="18"/>
  <c r="P1190" i="18"/>
  <c r="Q1190" i="18"/>
  <c r="R1190" i="18"/>
  <c r="P1191" i="18"/>
  <c r="Q1191" i="18"/>
  <c r="R1191" i="18"/>
  <c r="P1192" i="18"/>
  <c r="Q1192" i="18"/>
  <c r="R1192" i="18"/>
  <c r="P1193" i="18"/>
  <c r="Q1193" i="18"/>
  <c r="R1193" i="18"/>
  <c r="P1194" i="18"/>
  <c r="Q1194" i="18"/>
  <c r="R1194" i="18"/>
  <c r="P1195" i="18"/>
  <c r="Q1195" i="18"/>
  <c r="R1195" i="18"/>
  <c r="P1196" i="18"/>
  <c r="Q1196" i="18"/>
  <c r="R1196" i="18"/>
  <c r="P1197" i="18"/>
  <c r="Q1197" i="18"/>
  <c r="R1197" i="18"/>
  <c r="P1198" i="18"/>
  <c r="Q1198" i="18"/>
  <c r="R1198" i="18"/>
  <c r="P1199" i="18"/>
  <c r="Q1199" i="18"/>
  <c r="R1199" i="18"/>
  <c r="P1200" i="18"/>
  <c r="Q1200" i="18"/>
  <c r="R1200" i="18"/>
  <c r="P1201" i="18"/>
  <c r="Q1201" i="18"/>
  <c r="R1201" i="18"/>
  <c r="P1202" i="18"/>
  <c r="Q1202" i="18"/>
  <c r="R1202" i="18"/>
  <c r="P1203" i="18"/>
  <c r="Q1203" i="18"/>
  <c r="R1203" i="18"/>
  <c r="P1204" i="18"/>
  <c r="Q1204" i="18"/>
  <c r="R1204" i="18"/>
  <c r="P1205" i="18"/>
  <c r="Q1205" i="18"/>
  <c r="R1205" i="18"/>
  <c r="P1206" i="18"/>
  <c r="Q1206" i="18"/>
  <c r="R1206" i="18"/>
  <c r="P1207" i="18"/>
  <c r="Q1207" i="18"/>
  <c r="R1207" i="18"/>
  <c r="P1208" i="18"/>
  <c r="Q1208" i="18"/>
  <c r="R1208" i="18"/>
  <c r="P1209" i="18"/>
  <c r="Q1209" i="18"/>
  <c r="R1209" i="18"/>
  <c r="P1210" i="18"/>
  <c r="Q1210" i="18"/>
  <c r="R1210" i="18"/>
  <c r="P1211" i="18"/>
  <c r="Q1211" i="18"/>
  <c r="R1211" i="18"/>
  <c r="P1212" i="18"/>
  <c r="Q1212" i="18"/>
  <c r="R1212" i="18"/>
  <c r="P1213" i="18"/>
  <c r="Q1213" i="18"/>
  <c r="R1213" i="18"/>
  <c r="P1214" i="18"/>
  <c r="Q1214" i="18"/>
  <c r="R1214" i="18"/>
  <c r="P1215" i="18"/>
  <c r="Q1215" i="18"/>
  <c r="R1215" i="18"/>
  <c r="P1216" i="18"/>
  <c r="Q1216" i="18"/>
  <c r="R1216" i="18"/>
  <c r="P1217" i="18"/>
  <c r="Q1217" i="18"/>
  <c r="R1217" i="18"/>
  <c r="P1218" i="18"/>
  <c r="Q1218" i="18"/>
  <c r="R1218" i="18"/>
  <c r="P1219" i="18"/>
  <c r="Q1219" i="18"/>
  <c r="R1219" i="18"/>
  <c r="P1220" i="18"/>
  <c r="Q1220" i="18"/>
  <c r="R1220" i="18"/>
  <c r="P1221" i="18"/>
  <c r="Q1221" i="18"/>
  <c r="R1221" i="18"/>
  <c r="P1222" i="18"/>
  <c r="Q1222" i="18"/>
  <c r="R1222" i="18"/>
  <c r="P1223" i="18"/>
  <c r="Q1223" i="18"/>
  <c r="R1223" i="18"/>
  <c r="P1224" i="18"/>
  <c r="Q1224" i="18"/>
  <c r="R1224" i="18"/>
  <c r="P1225" i="18"/>
  <c r="Q1225" i="18"/>
  <c r="R1225" i="18"/>
  <c r="P1226" i="18"/>
  <c r="Q1226" i="18"/>
  <c r="R1226" i="18"/>
  <c r="P1227" i="18"/>
  <c r="Q1227" i="18"/>
  <c r="R1227" i="18"/>
  <c r="P1228" i="18"/>
  <c r="Q1228" i="18"/>
  <c r="R1228" i="18"/>
  <c r="P1229" i="18"/>
  <c r="Q1229" i="18"/>
  <c r="R1229" i="18"/>
  <c r="P1230" i="18"/>
  <c r="Q1230" i="18"/>
  <c r="R1230" i="18"/>
  <c r="P1231" i="18"/>
  <c r="Q1231" i="18"/>
  <c r="R1231" i="18"/>
  <c r="P1232" i="18"/>
  <c r="Q1232" i="18"/>
  <c r="R1232" i="18"/>
  <c r="P1233" i="18"/>
  <c r="Q1233" i="18"/>
  <c r="R1233" i="18"/>
  <c r="P1234" i="18"/>
  <c r="Q1234" i="18"/>
  <c r="R1234" i="18"/>
  <c r="P1235" i="18"/>
  <c r="Q1235" i="18"/>
  <c r="R1235" i="18"/>
  <c r="P1236" i="18"/>
  <c r="Q1236" i="18"/>
  <c r="R1236" i="18"/>
  <c r="P1237" i="18"/>
  <c r="Q1237" i="18"/>
  <c r="R1237" i="18"/>
  <c r="P1238" i="18"/>
  <c r="Q1238" i="18"/>
  <c r="R1238" i="18"/>
  <c r="P1239" i="18"/>
  <c r="Q1239" i="18"/>
  <c r="R1239" i="18"/>
  <c r="P1240" i="18"/>
  <c r="Q1240" i="18"/>
  <c r="R1240" i="18"/>
  <c r="P1241" i="18"/>
  <c r="Q1241" i="18"/>
  <c r="R1241" i="18"/>
  <c r="P1242" i="18"/>
  <c r="Q1242" i="18"/>
  <c r="R1242" i="18"/>
  <c r="P1243" i="18"/>
  <c r="Q1243" i="18"/>
  <c r="R1243" i="18"/>
  <c r="P1244" i="18"/>
  <c r="Q1244" i="18"/>
  <c r="R1244" i="18"/>
  <c r="P1245" i="18"/>
  <c r="Q1245" i="18"/>
  <c r="R1245" i="18"/>
  <c r="P1246" i="18"/>
  <c r="Q1246" i="18"/>
  <c r="R1246" i="18"/>
  <c r="P1247" i="18"/>
  <c r="Q1247" i="18"/>
  <c r="R1247" i="18"/>
  <c r="P1248" i="18"/>
  <c r="Q1248" i="18"/>
  <c r="R1248" i="18"/>
  <c r="P1249" i="18"/>
  <c r="Q1249" i="18"/>
  <c r="R1249" i="18"/>
  <c r="P1250" i="18"/>
  <c r="Q1250" i="18"/>
  <c r="R1250" i="18"/>
  <c r="P1251" i="18"/>
  <c r="Q1251" i="18"/>
  <c r="R1251" i="18"/>
  <c r="P1252" i="18"/>
  <c r="Q1252" i="18"/>
  <c r="R1252" i="18"/>
  <c r="P1253" i="18"/>
  <c r="Q1253" i="18"/>
  <c r="R1253" i="18"/>
  <c r="P1254" i="18"/>
  <c r="Q1254" i="18"/>
  <c r="R1254" i="18"/>
  <c r="P1255" i="18"/>
  <c r="Q1255" i="18"/>
  <c r="R1255" i="18"/>
  <c r="P1256" i="18"/>
  <c r="Q1256" i="18"/>
  <c r="R1256" i="18"/>
  <c r="P1257" i="18"/>
  <c r="Q1257" i="18"/>
  <c r="R1257" i="18"/>
  <c r="P1258" i="18"/>
  <c r="Q1258" i="18"/>
  <c r="R1258" i="18"/>
  <c r="P1259" i="18"/>
  <c r="Q1259" i="18"/>
  <c r="R1259" i="18"/>
  <c r="P1260" i="18"/>
  <c r="Q1260" i="18"/>
  <c r="R1260" i="18"/>
  <c r="P1261" i="18"/>
  <c r="Q1261" i="18"/>
  <c r="R1261" i="18"/>
  <c r="P1262" i="18"/>
  <c r="Q1262" i="18"/>
  <c r="R1262" i="18"/>
  <c r="P1263" i="18"/>
  <c r="Q1263" i="18"/>
  <c r="R1263" i="18"/>
  <c r="P1264" i="18"/>
  <c r="Q1264" i="18"/>
  <c r="R1264" i="18"/>
  <c r="P1265" i="18"/>
  <c r="Q1265" i="18"/>
  <c r="R1265" i="18"/>
  <c r="P1266" i="18"/>
  <c r="Q1266" i="18"/>
  <c r="R1266" i="18"/>
  <c r="P1267" i="18"/>
  <c r="Q1267" i="18"/>
  <c r="R1267" i="18"/>
  <c r="P1268" i="18"/>
  <c r="Q1268" i="18"/>
  <c r="R1268" i="18"/>
  <c r="P1269" i="18"/>
  <c r="Q1269" i="18"/>
  <c r="R1269" i="18"/>
  <c r="P1270" i="18"/>
  <c r="Q1270" i="18"/>
  <c r="R1270" i="18"/>
  <c r="P1271" i="18"/>
  <c r="Q1271" i="18"/>
  <c r="R1271" i="18"/>
  <c r="P1272" i="18"/>
  <c r="Q1272" i="18"/>
  <c r="R1272" i="18"/>
  <c r="P1273" i="18"/>
  <c r="Q1273" i="18"/>
  <c r="R1273" i="18"/>
  <c r="P1274" i="18"/>
  <c r="Q1274" i="18"/>
  <c r="R1274" i="18"/>
  <c r="P1275" i="18"/>
  <c r="Q1275" i="18"/>
  <c r="R1275" i="18"/>
  <c r="P1276" i="18"/>
  <c r="Q1276" i="18"/>
  <c r="R1276" i="18"/>
  <c r="P1277" i="18"/>
  <c r="Q1277" i="18"/>
  <c r="R1277" i="18"/>
  <c r="P1278" i="18"/>
  <c r="Q1278" i="18"/>
  <c r="R1278" i="18"/>
  <c r="P1279" i="18"/>
  <c r="Q1279" i="18"/>
  <c r="R1279" i="18"/>
  <c r="P1280" i="18"/>
  <c r="Q1280" i="18"/>
  <c r="R1280" i="18"/>
  <c r="P1281" i="18"/>
  <c r="Q1281" i="18"/>
  <c r="R1281" i="18"/>
  <c r="P1282" i="18"/>
  <c r="Q1282" i="18"/>
  <c r="R1282" i="18"/>
  <c r="P1283" i="18"/>
  <c r="Q1283" i="18"/>
  <c r="R1283" i="18"/>
  <c r="P1284" i="18"/>
  <c r="Q1284" i="18"/>
  <c r="R1284" i="18"/>
  <c r="P1285" i="18"/>
  <c r="Q1285" i="18"/>
  <c r="R1285" i="18"/>
  <c r="P1286" i="18"/>
  <c r="Q1286" i="18"/>
  <c r="R1286" i="18"/>
  <c r="P1287" i="18"/>
  <c r="Q1287" i="18"/>
  <c r="R1287" i="18"/>
  <c r="P1288" i="18"/>
  <c r="Q1288" i="18"/>
  <c r="R1288" i="18"/>
  <c r="P1289" i="18"/>
  <c r="Q1289" i="18"/>
  <c r="R1289" i="18"/>
  <c r="P1290" i="18"/>
  <c r="Q1290" i="18"/>
  <c r="R1290" i="18"/>
  <c r="P1291" i="18"/>
  <c r="Q1291" i="18"/>
  <c r="R1291" i="18"/>
  <c r="P1292" i="18"/>
  <c r="Q1292" i="18"/>
  <c r="R1292" i="18"/>
  <c r="P1293" i="18"/>
  <c r="Q1293" i="18"/>
  <c r="R1293" i="18"/>
  <c r="P1294" i="18"/>
  <c r="Q1294" i="18"/>
  <c r="R1294" i="18"/>
  <c r="P1295" i="18"/>
  <c r="Q1295" i="18"/>
  <c r="R1295" i="18"/>
  <c r="P1296" i="18"/>
  <c r="Q1296" i="18"/>
  <c r="R1296" i="18"/>
  <c r="P1297" i="18"/>
  <c r="Q1297" i="18"/>
  <c r="R1297" i="18"/>
  <c r="P1298" i="18"/>
  <c r="Q1298" i="18"/>
  <c r="R1298" i="18"/>
  <c r="P1299" i="18"/>
  <c r="Q1299" i="18"/>
  <c r="R1299" i="18"/>
  <c r="P1300" i="18"/>
  <c r="Q1300" i="18"/>
  <c r="R1300" i="18"/>
  <c r="P1301" i="18"/>
  <c r="Q1301" i="18"/>
  <c r="R1301" i="18"/>
  <c r="P1302" i="18"/>
  <c r="Q1302" i="18"/>
  <c r="R1302" i="18"/>
  <c r="P1303" i="18"/>
  <c r="Q1303" i="18"/>
  <c r="R1303" i="18"/>
  <c r="P1304" i="18"/>
  <c r="Q1304" i="18"/>
  <c r="R1304" i="18"/>
  <c r="P1305" i="18"/>
  <c r="Q1305" i="18"/>
  <c r="R1305" i="18"/>
  <c r="P1306" i="18"/>
  <c r="Q1306" i="18"/>
  <c r="R1306" i="18"/>
  <c r="P1307" i="18"/>
  <c r="Q1307" i="18"/>
  <c r="R1307" i="18"/>
  <c r="P1308" i="18"/>
  <c r="Q1308" i="18"/>
  <c r="R1308" i="18"/>
  <c r="P1309" i="18"/>
  <c r="Q1309" i="18"/>
  <c r="R1309" i="18"/>
  <c r="P1310" i="18"/>
  <c r="Q1310" i="18"/>
  <c r="R1310" i="18"/>
  <c r="P1311" i="18"/>
  <c r="Q1311" i="18"/>
  <c r="R1311" i="18"/>
  <c r="P1312" i="18"/>
  <c r="Q1312" i="18"/>
  <c r="R1312" i="18"/>
  <c r="P1313" i="18"/>
  <c r="Q1313" i="18"/>
  <c r="R1313" i="18"/>
  <c r="P1314" i="18"/>
  <c r="Q1314" i="18"/>
  <c r="R1314" i="18"/>
  <c r="P1315" i="18"/>
  <c r="Q1315" i="18"/>
  <c r="R1315" i="18"/>
  <c r="P1316" i="18"/>
  <c r="Q1316" i="18"/>
  <c r="R1316" i="18"/>
  <c r="P1317" i="18"/>
  <c r="Q1317" i="18"/>
  <c r="R1317" i="18"/>
  <c r="P1318" i="18"/>
  <c r="Q1318" i="18"/>
  <c r="R1318" i="18"/>
  <c r="P1319" i="18"/>
  <c r="Q1319" i="18"/>
  <c r="R1319" i="18"/>
  <c r="P1320" i="18"/>
  <c r="Q1320" i="18"/>
  <c r="R1320" i="18"/>
  <c r="P1321" i="18"/>
  <c r="Q1321" i="18"/>
  <c r="R1321" i="18"/>
  <c r="P1322" i="18"/>
  <c r="Q1322" i="18"/>
  <c r="R1322" i="18"/>
  <c r="P1323" i="18"/>
  <c r="Q1323" i="18"/>
  <c r="R1323" i="18"/>
  <c r="P1324" i="18"/>
  <c r="Q1324" i="18"/>
  <c r="R1324" i="18"/>
  <c r="P1325" i="18"/>
  <c r="Q1325" i="18"/>
  <c r="R1325" i="18"/>
  <c r="P1326" i="18"/>
  <c r="Q1326" i="18"/>
  <c r="R1326" i="18"/>
  <c r="P1327" i="18"/>
  <c r="Q1327" i="18"/>
  <c r="R1327" i="18"/>
  <c r="P1328" i="18"/>
  <c r="Q1328" i="18"/>
  <c r="R1328" i="18"/>
  <c r="P1329" i="18"/>
  <c r="Q1329" i="18"/>
  <c r="R1329" i="18"/>
  <c r="P1330" i="18"/>
  <c r="Q1330" i="18"/>
  <c r="R1330" i="18"/>
  <c r="P1331" i="18"/>
  <c r="Q1331" i="18"/>
  <c r="R1331" i="18"/>
  <c r="P1332" i="18"/>
  <c r="Q1332" i="18"/>
  <c r="R1332" i="18"/>
  <c r="P1333" i="18"/>
  <c r="Q1333" i="18"/>
  <c r="R1333" i="18"/>
  <c r="P1334" i="18"/>
  <c r="Q1334" i="18"/>
  <c r="R1334" i="18"/>
  <c r="P1335" i="18"/>
  <c r="Q1335" i="18"/>
  <c r="R1335" i="18"/>
  <c r="P1336" i="18"/>
  <c r="Q1336" i="18"/>
  <c r="R1336" i="18"/>
  <c r="P1337" i="18"/>
  <c r="Q1337" i="18"/>
  <c r="R1337" i="18"/>
  <c r="P1338" i="18"/>
  <c r="Q1338" i="18"/>
  <c r="R1338" i="18"/>
  <c r="P1339" i="18"/>
  <c r="Q1339" i="18"/>
  <c r="R1339" i="18"/>
  <c r="P1340" i="18"/>
  <c r="Q1340" i="18"/>
  <c r="R1340" i="18"/>
  <c r="P1341" i="18"/>
  <c r="Q1341" i="18"/>
  <c r="R1341" i="18"/>
  <c r="P1342" i="18"/>
  <c r="Q1342" i="18"/>
  <c r="R1342" i="18"/>
  <c r="P1343" i="18"/>
  <c r="Q1343" i="18"/>
  <c r="R1343" i="18"/>
  <c r="P1344" i="18"/>
  <c r="Q1344" i="18"/>
  <c r="R1344" i="18"/>
  <c r="P1345" i="18"/>
  <c r="Q1345" i="18"/>
  <c r="R1345" i="18"/>
  <c r="P1346" i="18"/>
  <c r="Q1346" i="18"/>
  <c r="R1346" i="18"/>
  <c r="P1347" i="18"/>
  <c r="Q1347" i="18"/>
  <c r="R1347" i="18"/>
  <c r="P1348" i="18"/>
  <c r="Q1348" i="18"/>
  <c r="R1348" i="18"/>
  <c r="P1349" i="18"/>
  <c r="Q1349" i="18"/>
  <c r="R1349" i="18"/>
  <c r="P1350" i="18"/>
  <c r="Q1350" i="18"/>
  <c r="R1350" i="18"/>
  <c r="P1351" i="18"/>
  <c r="Q1351" i="18"/>
  <c r="R1351" i="18"/>
  <c r="P1352" i="18"/>
  <c r="Q1352" i="18"/>
  <c r="R1352" i="18"/>
  <c r="P1353" i="18"/>
  <c r="Q1353" i="18"/>
  <c r="R1353" i="18"/>
  <c r="P1354" i="18"/>
  <c r="Q1354" i="18"/>
  <c r="R1354" i="18"/>
  <c r="P1355" i="18"/>
  <c r="Q1355" i="18"/>
  <c r="R1355" i="18"/>
  <c r="P1356" i="18"/>
  <c r="Q1356" i="18"/>
  <c r="R1356" i="18"/>
  <c r="P1357" i="18"/>
  <c r="Q1357" i="18"/>
  <c r="R1357" i="18"/>
  <c r="P1358" i="18"/>
  <c r="Q1358" i="18"/>
  <c r="R1358" i="18"/>
  <c r="P1359" i="18"/>
  <c r="Q1359" i="18"/>
  <c r="R1359" i="18"/>
  <c r="P1360" i="18"/>
  <c r="Q1360" i="18"/>
  <c r="R1360" i="18"/>
  <c r="P1361" i="18"/>
  <c r="Q1361" i="18"/>
  <c r="R1361" i="18"/>
  <c r="P1362" i="18"/>
  <c r="Q1362" i="18"/>
  <c r="R1362" i="18"/>
  <c r="P1363" i="18"/>
  <c r="Q1363" i="18"/>
  <c r="R1363" i="18"/>
  <c r="P1364" i="18"/>
  <c r="Q1364" i="18"/>
  <c r="R1364" i="18"/>
  <c r="P1365" i="18"/>
  <c r="Q1365" i="18"/>
  <c r="R1365" i="18"/>
  <c r="P1366" i="18"/>
  <c r="Q1366" i="18"/>
  <c r="R1366" i="18"/>
  <c r="P1367" i="18"/>
  <c r="Q1367" i="18"/>
  <c r="R1367" i="18"/>
  <c r="P1368" i="18"/>
  <c r="Q1368" i="18"/>
  <c r="R1368" i="18"/>
  <c r="P1369" i="18"/>
  <c r="Q1369" i="18"/>
  <c r="R1369" i="18"/>
  <c r="P1370" i="18"/>
  <c r="Q1370" i="18"/>
  <c r="R1370" i="18"/>
  <c r="P1371" i="18"/>
  <c r="Q1371" i="18"/>
  <c r="R1371" i="18"/>
  <c r="P1372" i="18"/>
  <c r="Q1372" i="18"/>
  <c r="R1372" i="18"/>
  <c r="P1373" i="18"/>
  <c r="Q1373" i="18"/>
  <c r="R1373" i="18"/>
  <c r="P1374" i="18"/>
  <c r="Q1374" i="18"/>
  <c r="R1374" i="18"/>
  <c r="P1375" i="18"/>
  <c r="Q1375" i="18"/>
  <c r="R1375" i="18"/>
  <c r="P1376" i="18"/>
  <c r="Q1376" i="18"/>
  <c r="R1376" i="18"/>
  <c r="P1377" i="18"/>
  <c r="Q1377" i="18"/>
  <c r="R1377" i="18"/>
  <c r="P1378" i="18"/>
  <c r="Q1378" i="18"/>
  <c r="R1378" i="18"/>
  <c r="P1379" i="18"/>
  <c r="Q1379" i="18"/>
  <c r="R1379" i="18"/>
  <c r="P1380" i="18"/>
  <c r="Q1380" i="18"/>
  <c r="R1380" i="18"/>
  <c r="P1381" i="18"/>
  <c r="Q1381" i="18"/>
  <c r="R1381" i="18"/>
  <c r="P1382" i="18"/>
  <c r="Q1382" i="18"/>
  <c r="R1382" i="18"/>
  <c r="P1383" i="18"/>
  <c r="Q1383" i="18"/>
  <c r="R1383" i="18"/>
  <c r="P1384" i="18"/>
  <c r="Q1384" i="18"/>
  <c r="R1384" i="18"/>
  <c r="P1385" i="18"/>
  <c r="Q1385" i="18"/>
  <c r="R1385" i="18"/>
  <c r="P1386" i="18"/>
  <c r="Q1386" i="18"/>
  <c r="R1386" i="18"/>
  <c r="P1387" i="18"/>
  <c r="Q1387" i="18"/>
  <c r="R1387" i="18"/>
  <c r="P1388" i="18"/>
  <c r="Q1388" i="18"/>
  <c r="R1388" i="18"/>
  <c r="P1389" i="18"/>
  <c r="Q1389" i="18"/>
  <c r="R1389" i="18"/>
  <c r="P1390" i="18"/>
  <c r="Q1390" i="18"/>
  <c r="R1390" i="18"/>
  <c r="P1391" i="18"/>
  <c r="Q1391" i="18"/>
  <c r="R1391" i="18"/>
  <c r="P1392" i="18"/>
  <c r="Q1392" i="18"/>
  <c r="R1392" i="18"/>
  <c r="P1393" i="18"/>
  <c r="Q1393" i="18"/>
  <c r="R1393" i="18"/>
  <c r="P1394" i="18"/>
  <c r="Q1394" i="18"/>
  <c r="R1394" i="18"/>
  <c r="P1395" i="18"/>
  <c r="Q1395" i="18"/>
  <c r="R1395" i="18"/>
  <c r="P1396" i="18"/>
  <c r="Q1396" i="18"/>
  <c r="R1396" i="18"/>
  <c r="P1397" i="18"/>
  <c r="Q1397" i="18"/>
  <c r="R1397" i="18"/>
  <c r="P1398" i="18"/>
  <c r="Q1398" i="18"/>
  <c r="R1398" i="18"/>
  <c r="P1399" i="18"/>
  <c r="Q1399" i="18"/>
  <c r="R1399" i="18"/>
  <c r="P1400" i="18"/>
  <c r="Q1400" i="18"/>
  <c r="R1400" i="18"/>
  <c r="P1401" i="18"/>
  <c r="Q1401" i="18"/>
  <c r="R1401" i="18"/>
  <c r="P1402" i="18"/>
  <c r="Q1402" i="18"/>
  <c r="R1402" i="18"/>
  <c r="P1403" i="18"/>
  <c r="Q1403" i="18"/>
  <c r="R1403" i="18"/>
  <c r="P1404" i="18"/>
  <c r="Q1404" i="18"/>
  <c r="R1404" i="18"/>
  <c r="P1405" i="18"/>
  <c r="Q1405" i="18"/>
  <c r="R1405" i="18"/>
  <c r="P1406" i="18"/>
  <c r="Q1406" i="18"/>
  <c r="R1406" i="18"/>
  <c r="P1407" i="18"/>
  <c r="Q1407" i="18"/>
  <c r="R1407" i="18"/>
  <c r="P1408" i="18"/>
  <c r="Q1408" i="18"/>
  <c r="R1408" i="18"/>
  <c r="P1409" i="18"/>
  <c r="Q1409" i="18"/>
  <c r="R1409" i="18"/>
  <c r="R9" i="18"/>
  <c r="Q9" i="18"/>
  <c r="P9" i="18"/>
  <c r="M10" i="18"/>
  <c r="T10" i="18" s="1"/>
  <c r="N10" i="18"/>
  <c r="U10" i="18" s="1"/>
  <c r="M11" i="18"/>
  <c r="N11" i="18"/>
  <c r="M12" i="18"/>
  <c r="T12" i="18" s="1"/>
  <c r="N12" i="18"/>
  <c r="U12" i="18" s="1"/>
  <c r="M13" i="18"/>
  <c r="T13" i="18" s="1"/>
  <c r="N13" i="18"/>
  <c r="M14" i="18"/>
  <c r="N14" i="18"/>
  <c r="M15" i="18"/>
  <c r="T15" i="18" s="1"/>
  <c r="N15" i="18"/>
  <c r="U15" i="18" s="1"/>
  <c r="M16" i="18"/>
  <c r="N16" i="18"/>
  <c r="M17" i="18"/>
  <c r="N17" i="18"/>
  <c r="M18" i="18"/>
  <c r="T18" i="18" s="1"/>
  <c r="N18" i="18"/>
  <c r="U18" i="18" s="1"/>
  <c r="M19" i="18"/>
  <c r="N19" i="18"/>
  <c r="M20" i="18"/>
  <c r="T20" i="18" s="1"/>
  <c r="N20" i="18"/>
  <c r="U20" i="18" s="1"/>
  <c r="M21" i="18"/>
  <c r="T21" i="18" s="1"/>
  <c r="N21" i="18"/>
  <c r="M22" i="18"/>
  <c r="N22" i="18"/>
  <c r="M23" i="18"/>
  <c r="T23" i="18" s="1"/>
  <c r="N23" i="18"/>
  <c r="U23" i="18" s="1"/>
  <c r="M24" i="18"/>
  <c r="N24" i="18"/>
  <c r="M25" i="18"/>
  <c r="N25" i="18"/>
  <c r="M26" i="18"/>
  <c r="T26" i="18" s="1"/>
  <c r="N26" i="18"/>
  <c r="U26" i="18" s="1"/>
  <c r="M27" i="18"/>
  <c r="N27" i="18"/>
  <c r="M28" i="18"/>
  <c r="T28" i="18" s="1"/>
  <c r="N28" i="18"/>
  <c r="U28" i="18" s="1"/>
  <c r="M29" i="18"/>
  <c r="T29" i="18" s="1"/>
  <c r="N29" i="18"/>
  <c r="M30" i="18"/>
  <c r="N30" i="18"/>
  <c r="M31" i="18"/>
  <c r="T31" i="18" s="1"/>
  <c r="N31" i="18"/>
  <c r="U31" i="18" s="1"/>
  <c r="M32" i="18"/>
  <c r="N32" i="18"/>
  <c r="M33" i="18"/>
  <c r="N33" i="18"/>
  <c r="M34" i="18"/>
  <c r="T34" i="18" s="1"/>
  <c r="N34" i="18"/>
  <c r="U34" i="18" s="1"/>
  <c r="M35" i="18"/>
  <c r="N35" i="18"/>
  <c r="M36" i="18"/>
  <c r="T36" i="18" s="1"/>
  <c r="N36" i="18"/>
  <c r="U36" i="18" s="1"/>
  <c r="M37" i="18"/>
  <c r="T37" i="18" s="1"/>
  <c r="N37" i="18"/>
  <c r="M38" i="18"/>
  <c r="N38" i="18"/>
  <c r="M39" i="18"/>
  <c r="T39" i="18" s="1"/>
  <c r="N39" i="18"/>
  <c r="U39" i="18" s="1"/>
  <c r="M40" i="18"/>
  <c r="N40" i="18"/>
  <c r="M41" i="18"/>
  <c r="N41" i="18"/>
  <c r="M42" i="18"/>
  <c r="T42" i="18" s="1"/>
  <c r="N42" i="18"/>
  <c r="U42" i="18" s="1"/>
  <c r="M43" i="18"/>
  <c r="N43" i="18"/>
  <c r="M44" i="18"/>
  <c r="T44" i="18" s="1"/>
  <c r="N44" i="18"/>
  <c r="U44" i="18" s="1"/>
  <c r="M45" i="18"/>
  <c r="T45" i="18" s="1"/>
  <c r="N45" i="18"/>
  <c r="M46" i="18"/>
  <c r="N46" i="18"/>
  <c r="M47" i="18"/>
  <c r="T47" i="18" s="1"/>
  <c r="N47" i="18"/>
  <c r="U47" i="18" s="1"/>
  <c r="M48" i="18"/>
  <c r="N48" i="18"/>
  <c r="M49" i="18"/>
  <c r="N49" i="18"/>
  <c r="M50" i="18"/>
  <c r="T50" i="18" s="1"/>
  <c r="N50" i="18"/>
  <c r="U50" i="18" s="1"/>
  <c r="M51" i="18"/>
  <c r="N51" i="18"/>
  <c r="M52" i="18"/>
  <c r="T52" i="18" s="1"/>
  <c r="N52" i="18"/>
  <c r="U52" i="18" s="1"/>
  <c r="M53" i="18"/>
  <c r="T53" i="18" s="1"/>
  <c r="N53" i="18"/>
  <c r="M54" i="18"/>
  <c r="N54" i="18"/>
  <c r="M55" i="18"/>
  <c r="T55" i="18" s="1"/>
  <c r="N55" i="18"/>
  <c r="U55" i="18" s="1"/>
  <c r="M56" i="18"/>
  <c r="N56" i="18"/>
  <c r="M57" i="18"/>
  <c r="N57" i="18"/>
  <c r="M58" i="18"/>
  <c r="T58" i="18" s="1"/>
  <c r="N58" i="18"/>
  <c r="U58" i="18" s="1"/>
  <c r="M59" i="18"/>
  <c r="N59" i="18"/>
  <c r="M60" i="18"/>
  <c r="T60" i="18" s="1"/>
  <c r="N60" i="18"/>
  <c r="U60" i="18" s="1"/>
  <c r="M61" i="18"/>
  <c r="T61" i="18" s="1"/>
  <c r="N61" i="18"/>
  <c r="M62" i="18"/>
  <c r="N62" i="18"/>
  <c r="M63" i="18"/>
  <c r="T63" i="18" s="1"/>
  <c r="N63" i="18"/>
  <c r="U63" i="18" s="1"/>
  <c r="M64" i="18"/>
  <c r="N64" i="18"/>
  <c r="M65" i="18"/>
  <c r="N65" i="18"/>
  <c r="M66" i="18"/>
  <c r="T66" i="18" s="1"/>
  <c r="N66" i="18"/>
  <c r="U66" i="18" s="1"/>
  <c r="M67" i="18"/>
  <c r="N67" i="18"/>
  <c r="M68" i="18"/>
  <c r="T68" i="18" s="1"/>
  <c r="N68" i="18"/>
  <c r="U68" i="18" s="1"/>
  <c r="M69" i="18"/>
  <c r="T69" i="18" s="1"/>
  <c r="N69" i="18"/>
  <c r="M70" i="18"/>
  <c r="N70" i="18"/>
  <c r="M71" i="18"/>
  <c r="T71" i="18" s="1"/>
  <c r="N71" i="18"/>
  <c r="U71" i="18" s="1"/>
  <c r="M72" i="18"/>
  <c r="N72" i="18"/>
  <c r="M73" i="18"/>
  <c r="N73" i="18"/>
  <c r="M74" i="18"/>
  <c r="T74" i="18" s="1"/>
  <c r="N74" i="18"/>
  <c r="U74" i="18" s="1"/>
  <c r="M75" i="18"/>
  <c r="N75" i="18"/>
  <c r="M76" i="18"/>
  <c r="T76" i="18" s="1"/>
  <c r="N76" i="18"/>
  <c r="U76" i="18" s="1"/>
  <c r="M77" i="18"/>
  <c r="T77" i="18" s="1"/>
  <c r="N77" i="18"/>
  <c r="M78" i="18"/>
  <c r="N78" i="18"/>
  <c r="M79" i="18"/>
  <c r="T79" i="18" s="1"/>
  <c r="N79" i="18"/>
  <c r="U79" i="18" s="1"/>
  <c r="M80" i="18"/>
  <c r="N80" i="18"/>
  <c r="M81" i="18"/>
  <c r="N81" i="18"/>
  <c r="M82" i="18"/>
  <c r="T82" i="18" s="1"/>
  <c r="N82" i="18"/>
  <c r="U82" i="18" s="1"/>
  <c r="M83" i="18"/>
  <c r="N83" i="18"/>
  <c r="M84" i="18"/>
  <c r="T84" i="18" s="1"/>
  <c r="N84" i="18"/>
  <c r="U84" i="18" s="1"/>
  <c r="M85" i="18"/>
  <c r="T85" i="18" s="1"/>
  <c r="N85" i="18"/>
  <c r="M86" i="18"/>
  <c r="N86" i="18"/>
  <c r="M87" i="18"/>
  <c r="T87" i="18" s="1"/>
  <c r="N87" i="18"/>
  <c r="U87" i="18" s="1"/>
  <c r="M88" i="18"/>
  <c r="N88" i="18"/>
  <c r="M89" i="18"/>
  <c r="N89" i="18"/>
  <c r="M90" i="18"/>
  <c r="T90" i="18" s="1"/>
  <c r="N90" i="18"/>
  <c r="U90" i="18" s="1"/>
  <c r="M91" i="18"/>
  <c r="N91" i="18"/>
  <c r="M92" i="18"/>
  <c r="T92" i="18" s="1"/>
  <c r="N92" i="18"/>
  <c r="U92" i="18" s="1"/>
  <c r="M93" i="18"/>
  <c r="T93" i="18" s="1"/>
  <c r="N93" i="18"/>
  <c r="M94" i="18"/>
  <c r="N94" i="18"/>
  <c r="M95" i="18"/>
  <c r="T95" i="18" s="1"/>
  <c r="N95" i="18"/>
  <c r="U95" i="18" s="1"/>
  <c r="M96" i="18"/>
  <c r="N96" i="18"/>
  <c r="M97" i="18"/>
  <c r="N97" i="18"/>
  <c r="M98" i="18"/>
  <c r="T98" i="18" s="1"/>
  <c r="N98" i="18"/>
  <c r="U98" i="18" s="1"/>
  <c r="M99" i="18"/>
  <c r="N99" i="18"/>
  <c r="M100" i="18"/>
  <c r="T100" i="18" s="1"/>
  <c r="N100" i="18"/>
  <c r="U100" i="18" s="1"/>
  <c r="M101" i="18"/>
  <c r="T101" i="18" s="1"/>
  <c r="N101" i="18"/>
  <c r="M102" i="18"/>
  <c r="N102" i="18"/>
  <c r="M103" i="18"/>
  <c r="T103" i="18" s="1"/>
  <c r="N103" i="18"/>
  <c r="U103" i="18" s="1"/>
  <c r="M104" i="18"/>
  <c r="N104" i="18"/>
  <c r="M105" i="18"/>
  <c r="N105" i="18"/>
  <c r="M106" i="18"/>
  <c r="T106" i="18" s="1"/>
  <c r="N106" i="18"/>
  <c r="U106" i="18" s="1"/>
  <c r="M107" i="18"/>
  <c r="N107" i="18"/>
  <c r="M108" i="18"/>
  <c r="T108" i="18" s="1"/>
  <c r="N108" i="18"/>
  <c r="U108" i="18" s="1"/>
  <c r="M109" i="18"/>
  <c r="T109" i="18" s="1"/>
  <c r="N109" i="18"/>
  <c r="M110" i="18"/>
  <c r="N110" i="18"/>
  <c r="M111" i="18"/>
  <c r="T111" i="18" s="1"/>
  <c r="N111" i="18"/>
  <c r="U111" i="18" s="1"/>
  <c r="M112" i="18"/>
  <c r="N112" i="18"/>
  <c r="M113" i="18"/>
  <c r="N113" i="18"/>
  <c r="M114" i="18"/>
  <c r="T114" i="18" s="1"/>
  <c r="N114" i="18"/>
  <c r="U114" i="18" s="1"/>
  <c r="M115" i="18"/>
  <c r="N115" i="18"/>
  <c r="M116" i="18"/>
  <c r="T116" i="18" s="1"/>
  <c r="N116" i="18"/>
  <c r="U116" i="18" s="1"/>
  <c r="M117" i="18"/>
  <c r="T117" i="18" s="1"/>
  <c r="N117" i="18"/>
  <c r="M118" i="18"/>
  <c r="N118" i="18"/>
  <c r="M119" i="18"/>
  <c r="T119" i="18" s="1"/>
  <c r="N119" i="18"/>
  <c r="U119" i="18" s="1"/>
  <c r="M120" i="18"/>
  <c r="N120" i="18"/>
  <c r="M121" i="18"/>
  <c r="N121" i="18"/>
  <c r="M122" i="18"/>
  <c r="T122" i="18" s="1"/>
  <c r="N122" i="18"/>
  <c r="U122" i="18" s="1"/>
  <c r="M123" i="18"/>
  <c r="N123" i="18"/>
  <c r="M124" i="18"/>
  <c r="T124" i="18" s="1"/>
  <c r="N124" i="18"/>
  <c r="U124" i="18" s="1"/>
  <c r="M125" i="18"/>
  <c r="T125" i="18" s="1"/>
  <c r="N125" i="18"/>
  <c r="M126" i="18"/>
  <c r="N126" i="18"/>
  <c r="M127" i="18"/>
  <c r="T127" i="18" s="1"/>
  <c r="N127" i="18"/>
  <c r="U127" i="18" s="1"/>
  <c r="M128" i="18"/>
  <c r="N128" i="18"/>
  <c r="M129" i="18"/>
  <c r="N129" i="18"/>
  <c r="M130" i="18"/>
  <c r="T130" i="18" s="1"/>
  <c r="N130" i="18"/>
  <c r="U130" i="18" s="1"/>
  <c r="M131" i="18"/>
  <c r="N131" i="18"/>
  <c r="M132" i="18"/>
  <c r="T132" i="18" s="1"/>
  <c r="N132" i="18"/>
  <c r="U132" i="18" s="1"/>
  <c r="M133" i="18"/>
  <c r="T133" i="18" s="1"/>
  <c r="N133" i="18"/>
  <c r="M134" i="18"/>
  <c r="N134" i="18"/>
  <c r="M135" i="18"/>
  <c r="T135" i="18" s="1"/>
  <c r="N135" i="18"/>
  <c r="U135" i="18" s="1"/>
  <c r="M136" i="18"/>
  <c r="N136" i="18"/>
  <c r="M137" i="18"/>
  <c r="N137" i="18"/>
  <c r="M138" i="18"/>
  <c r="T138" i="18" s="1"/>
  <c r="N138" i="18"/>
  <c r="U138" i="18" s="1"/>
  <c r="M139" i="18"/>
  <c r="N139" i="18"/>
  <c r="M140" i="18"/>
  <c r="T140" i="18" s="1"/>
  <c r="N140" i="18"/>
  <c r="U140" i="18" s="1"/>
  <c r="M141" i="18"/>
  <c r="T141" i="18" s="1"/>
  <c r="N141" i="18"/>
  <c r="M142" i="18"/>
  <c r="N142" i="18"/>
  <c r="M143" i="18"/>
  <c r="T143" i="18" s="1"/>
  <c r="N143" i="18"/>
  <c r="U143" i="18" s="1"/>
  <c r="M144" i="18"/>
  <c r="N144" i="18"/>
  <c r="M145" i="18"/>
  <c r="N145" i="18"/>
  <c r="M146" i="18"/>
  <c r="T146" i="18" s="1"/>
  <c r="N146" i="18"/>
  <c r="U146" i="18" s="1"/>
  <c r="M147" i="18"/>
  <c r="N147" i="18"/>
  <c r="M148" i="18"/>
  <c r="T148" i="18" s="1"/>
  <c r="N148" i="18"/>
  <c r="U148" i="18" s="1"/>
  <c r="M149" i="18"/>
  <c r="T149" i="18" s="1"/>
  <c r="N149" i="18"/>
  <c r="M150" i="18"/>
  <c r="N150" i="18"/>
  <c r="M151" i="18"/>
  <c r="T151" i="18" s="1"/>
  <c r="N151" i="18"/>
  <c r="U151" i="18" s="1"/>
  <c r="M152" i="18"/>
  <c r="N152" i="18"/>
  <c r="M153" i="18"/>
  <c r="N153" i="18"/>
  <c r="M154" i="18"/>
  <c r="T154" i="18" s="1"/>
  <c r="N154" i="18"/>
  <c r="U154" i="18" s="1"/>
  <c r="M155" i="18"/>
  <c r="N155" i="18"/>
  <c r="M156" i="18"/>
  <c r="T156" i="18" s="1"/>
  <c r="N156" i="18"/>
  <c r="U156" i="18" s="1"/>
  <c r="M157" i="18"/>
  <c r="T157" i="18" s="1"/>
  <c r="N157" i="18"/>
  <c r="M158" i="18"/>
  <c r="N158" i="18"/>
  <c r="M159" i="18"/>
  <c r="T159" i="18" s="1"/>
  <c r="N159" i="18"/>
  <c r="U159" i="18" s="1"/>
  <c r="M160" i="18"/>
  <c r="N160" i="18"/>
  <c r="M161" i="18"/>
  <c r="N161" i="18"/>
  <c r="M162" i="18"/>
  <c r="T162" i="18" s="1"/>
  <c r="N162" i="18"/>
  <c r="U162" i="18" s="1"/>
  <c r="M163" i="18"/>
  <c r="N163" i="18"/>
  <c r="M164" i="18"/>
  <c r="N164" i="18"/>
  <c r="U164" i="18" s="1"/>
  <c r="M165" i="18"/>
  <c r="T165" i="18" s="1"/>
  <c r="N165" i="18"/>
  <c r="M166" i="18"/>
  <c r="N166" i="18"/>
  <c r="M167" i="18"/>
  <c r="T167" i="18" s="1"/>
  <c r="N167" i="18"/>
  <c r="U167" i="18" s="1"/>
  <c r="M168" i="18"/>
  <c r="N168" i="18"/>
  <c r="M169" i="18"/>
  <c r="N169" i="18"/>
  <c r="M170" i="18"/>
  <c r="T170" i="18" s="1"/>
  <c r="N170" i="18"/>
  <c r="U170" i="18" s="1"/>
  <c r="M171" i="18"/>
  <c r="N171" i="18"/>
  <c r="M172" i="18"/>
  <c r="T172" i="18" s="1"/>
  <c r="N172" i="18"/>
  <c r="U172" i="18" s="1"/>
  <c r="M173" i="18"/>
  <c r="T173" i="18" s="1"/>
  <c r="N173" i="18"/>
  <c r="M174" i="18"/>
  <c r="N174" i="18"/>
  <c r="M175" i="18"/>
  <c r="T175" i="18" s="1"/>
  <c r="N175" i="18"/>
  <c r="U175" i="18" s="1"/>
  <c r="M176" i="18"/>
  <c r="N176" i="18"/>
  <c r="M177" i="18"/>
  <c r="N177" i="18"/>
  <c r="M178" i="18"/>
  <c r="T178" i="18" s="1"/>
  <c r="N178" i="18"/>
  <c r="U178" i="18" s="1"/>
  <c r="M179" i="18"/>
  <c r="N179" i="18"/>
  <c r="M180" i="18"/>
  <c r="T180" i="18" s="1"/>
  <c r="N180" i="18"/>
  <c r="U180" i="18" s="1"/>
  <c r="M181" i="18"/>
  <c r="T181" i="18" s="1"/>
  <c r="N181" i="18"/>
  <c r="M182" i="18"/>
  <c r="N182" i="18"/>
  <c r="M183" i="18"/>
  <c r="T183" i="18" s="1"/>
  <c r="N183" i="18"/>
  <c r="U183" i="18" s="1"/>
  <c r="M184" i="18"/>
  <c r="N184" i="18"/>
  <c r="M185" i="18"/>
  <c r="N185" i="18"/>
  <c r="M186" i="18"/>
  <c r="T186" i="18" s="1"/>
  <c r="N186" i="18"/>
  <c r="U186" i="18" s="1"/>
  <c r="M187" i="18"/>
  <c r="N187" i="18"/>
  <c r="M188" i="18"/>
  <c r="T188" i="18" s="1"/>
  <c r="N188" i="18"/>
  <c r="U188" i="18" s="1"/>
  <c r="M189" i="18"/>
  <c r="T189" i="18" s="1"/>
  <c r="N189" i="18"/>
  <c r="M190" i="18"/>
  <c r="N190" i="18"/>
  <c r="M191" i="18"/>
  <c r="T191" i="18" s="1"/>
  <c r="N191" i="18"/>
  <c r="U191" i="18" s="1"/>
  <c r="M192" i="18"/>
  <c r="N192" i="18"/>
  <c r="M193" i="18"/>
  <c r="N193" i="18"/>
  <c r="M194" i="18"/>
  <c r="T194" i="18" s="1"/>
  <c r="N194" i="18"/>
  <c r="U194" i="18" s="1"/>
  <c r="M195" i="18"/>
  <c r="N195" i="18"/>
  <c r="M196" i="18"/>
  <c r="T196" i="18" s="1"/>
  <c r="N196" i="18"/>
  <c r="U196" i="18" s="1"/>
  <c r="M197" i="18"/>
  <c r="T197" i="18" s="1"/>
  <c r="N197" i="18"/>
  <c r="M198" i="18"/>
  <c r="N198" i="18"/>
  <c r="M199" i="18"/>
  <c r="T199" i="18" s="1"/>
  <c r="N199" i="18"/>
  <c r="U199" i="18" s="1"/>
  <c r="M200" i="18"/>
  <c r="N200" i="18"/>
  <c r="M201" i="18"/>
  <c r="N201" i="18"/>
  <c r="M202" i="18"/>
  <c r="T202" i="18" s="1"/>
  <c r="N202" i="18"/>
  <c r="U202" i="18" s="1"/>
  <c r="M203" i="18"/>
  <c r="N203" i="18"/>
  <c r="M204" i="18"/>
  <c r="T204" i="18" s="1"/>
  <c r="N204" i="18"/>
  <c r="U204" i="18" s="1"/>
  <c r="M205" i="18"/>
  <c r="T205" i="18" s="1"/>
  <c r="N205" i="18"/>
  <c r="M206" i="18"/>
  <c r="N206" i="18"/>
  <c r="M207" i="18"/>
  <c r="T207" i="18" s="1"/>
  <c r="N207" i="18"/>
  <c r="U207" i="18" s="1"/>
  <c r="M208" i="18"/>
  <c r="N208" i="18"/>
  <c r="M209" i="18"/>
  <c r="N209" i="18"/>
  <c r="M210" i="18"/>
  <c r="T210" i="18" s="1"/>
  <c r="N210" i="18"/>
  <c r="U210" i="18" s="1"/>
  <c r="M211" i="18"/>
  <c r="N211" i="18"/>
  <c r="M212" i="18"/>
  <c r="T212" i="18" s="1"/>
  <c r="N212" i="18"/>
  <c r="U212" i="18" s="1"/>
  <c r="M213" i="18"/>
  <c r="T213" i="18" s="1"/>
  <c r="N213" i="18"/>
  <c r="M214" i="18"/>
  <c r="N214" i="18"/>
  <c r="M215" i="18"/>
  <c r="T215" i="18" s="1"/>
  <c r="N215" i="18"/>
  <c r="U215" i="18" s="1"/>
  <c r="M216" i="18"/>
  <c r="N216" i="18"/>
  <c r="M217" i="18"/>
  <c r="N217" i="18"/>
  <c r="M218" i="18"/>
  <c r="T218" i="18" s="1"/>
  <c r="N218" i="18"/>
  <c r="U218" i="18" s="1"/>
  <c r="M219" i="18"/>
  <c r="N219" i="18"/>
  <c r="M220" i="18"/>
  <c r="T220" i="18" s="1"/>
  <c r="N220" i="18"/>
  <c r="U220" i="18" s="1"/>
  <c r="M221" i="18"/>
  <c r="T221" i="18" s="1"/>
  <c r="N221" i="18"/>
  <c r="M222" i="18"/>
  <c r="N222" i="18"/>
  <c r="M223" i="18"/>
  <c r="T223" i="18" s="1"/>
  <c r="N223" i="18"/>
  <c r="U223" i="18" s="1"/>
  <c r="M224" i="18"/>
  <c r="N224" i="18"/>
  <c r="M225" i="18"/>
  <c r="N225" i="18"/>
  <c r="M226" i="18"/>
  <c r="T226" i="18" s="1"/>
  <c r="N226" i="18"/>
  <c r="U226" i="18" s="1"/>
  <c r="M227" i="18"/>
  <c r="N227" i="18"/>
  <c r="M228" i="18"/>
  <c r="T228" i="18" s="1"/>
  <c r="N228" i="18"/>
  <c r="U228" i="18" s="1"/>
  <c r="M229" i="18"/>
  <c r="T229" i="18" s="1"/>
  <c r="N229" i="18"/>
  <c r="M230" i="18"/>
  <c r="N230" i="18"/>
  <c r="M231" i="18"/>
  <c r="T231" i="18" s="1"/>
  <c r="N231" i="18"/>
  <c r="U231" i="18" s="1"/>
  <c r="M232" i="18"/>
  <c r="N232" i="18"/>
  <c r="M233" i="18"/>
  <c r="N233" i="18"/>
  <c r="M234" i="18"/>
  <c r="T234" i="18" s="1"/>
  <c r="N234" i="18"/>
  <c r="U234" i="18" s="1"/>
  <c r="M235" i="18"/>
  <c r="N235" i="18"/>
  <c r="M236" i="18"/>
  <c r="T236" i="18" s="1"/>
  <c r="N236" i="18"/>
  <c r="U236" i="18" s="1"/>
  <c r="M237" i="18"/>
  <c r="T237" i="18" s="1"/>
  <c r="N237" i="18"/>
  <c r="M238" i="18"/>
  <c r="N238" i="18"/>
  <c r="M239" i="18"/>
  <c r="T239" i="18" s="1"/>
  <c r="N239" i="18"/>
  <c r="U239" i="18" s="1"/>
  <c r="M240" i="18"/>
  <c r="N240" i="18"/>
  <c r="M241" i="18"/>
  <c r="N241" i="18"/>
  <c r="M242" i="18"/>
  <c r="T242" i="18" s="1"/>
  <c r="N242" i="18"/>
  <c r="U242" i="18" s="1"/>
  <c r="M243" i="18"/>
  <c r="N243" i="18"/>
  <c r="M244" i="18"/>
  <c r="T244" i="18" s="1"/>
  <c r="N244" i="18"/>
  <c r="U244" i="18" s="1"/>
  <c r="M245" i="18"/>
  <c r="T245" i="18" s="1"/>
  <c r="N245" i="18"/>
  <c r="M246" i="18"/>
  <c r="N246" i="18"/>
  <c r="M247" i="18"/>
  <c r="T247" i="18" s="1"/>
  <c r="N247" i="18"/>
  <c r="U247" i="18" s="1"/>
  <c r="M248" i="18"/>
  <c r="N248" i="18"/>
  <c r="M249" i="18"/>
  <c r="N249" i="18"/>
  <c r="M250" i="18"/>
  <c r="T250" i="18" s="1"/>
  <c r="N250" i="18"/>
  <c r="U250" i="18" s="1"/>
  <c r="M251" i="18"/>
  <c r="N251" i="18"/>
  <c r="M252" i="18"/>
  <c r="T252" i="18" s="1"/>
  <c r="N252" i="18"/>
  <c r="U252" i="18" s="1"/>
  <c r="M253" i="18"/>
  <c r="T253" i="18" s="1"/>
  <c r="N253" i="18"/>
  <c r="M254" i="18"/>
  <c r="N254" i="18"/>
  <c r="M255" i="18"/>
  <c r="T255" i="18" s="1"/>
  <c r="N255" i="18"/>
  <c r="U255" i="18" s="1"/>
  <c r="M256" i="18"/>
  <c r="T256" i="18" s="1"/>
  <c r="N256" i="18"/>
  <c r="M257" i="18"/>
  <c r="N257" i="18"/>
  <c r="M258" i="18"/>
  <c r="T258" i="18" s="1"/>
  <c r="N258" i="18"/>
  <c r="U258" i="18" s="1"/>
  <c r="M259" i="18"/>
  <c r="N259" i="18"/>
  <c r="M260" i="18"/>
  <c r="T260" i="18" s="1"/>
  <c r="N260" i="18"/>
  <c r="U260" i="18" s="1"/>
  <c r="M261" i="18"/>
  <c r="T261" i="18" s="1"/>
  <c r="N261" i="18"/>
  <c r="M262" i="18"/>
  <c r="N262" i="18"/>
  <c r="M263" i="18"/>
  <c r="T263" i="18" s="1"/>
  <c r="N263" i="18"/>
  <c r="U263" i="18" s="1"/>
  <c r="M264" i="18"/>
  <c r="T264" i="18" s="1"/>
  <c r="N264" i="18"/>
  <c r="M265" i="18"/>
  <c r="N265" i="18"/>
  <c r="M266" i="18"/>
  <c r="T266" i="18" s="1"/>
  <c r="N266" i="18"/>
  <c r="U266" i="18" s="1"/>
  <c r="M267" i="18"/>
  <c r="N267" i="18"/>
  <c r="M268" i="18"/>
  <c r="T268" i="18" s="1"/>
  <c r="N268" i="18"/>
  <c r="U268" i="18" s="1"/>
  <c r="M269" i="18"/>
  <c r="T269" i="18" s="1"/>
  <c r="N269" i="18"/>
  <c r="M270" i="18"/>
  <c r="N270" i="18"/>
  <c r="M271" i="18"/>
  <c r="T271" i="18" s="1"/>
  <c r="N271" i="18"/>
  <c r="U271" i="18" s="1"/>
  <c r="M272" i="18"/>
  <c r="T272" i="18" s="1"/>
  <c r="N272" i="18"/>
  <c r="M273" i="18"/>
  <c r="N273" i="18"/>
  <c r="M274" i="18"/>
  <c r="T274" i="18" s="1"/>
  <c r="N274" i="18"/>
  <c r="U274" i="18" s="1"/>
  <c r="M275" i="18"/>
  <c r="N275" i="18"/>
  <c r="M276" i="18"/>
  <c r="T276" i="18" s="1"/>
  <c r="N276" i="18"/>
  <c r="U276" i="18" s="1"/>
  <c r="M277" i="18"/>
  <c r="T277" i="18" s="1"/>
  <c r="N277" i="18"/>
  <c r="M278" i="18"/>
  <c r="N278" i="18"/>
  <c r="M279" i="18"/>
  <c r="T279" i="18" s="1"/>
  <c r="N279" i="18"/>
  <c r="U279" i="18" s="1"/>
  <c r="M280" i="18"/>
  <c r="T280" i="18" s="1"/>
  <c r="N280" i="18"/>
  <c r="M281" i="18"/>
  <c r="N281" i="18"/>
  <c r="M282" i="18"/>
  <c r="T282" i="18" s="1"/>
  <c r="N282" i="18"/>
  <c r="U282" i="18" s="1"/>
  <c r="M283" i="18"/>
  <c r="N283" i="18"/>
  <c r="M284" i="18"/>
  <c r="T284" i="18" s="1"/>
  <c r="N284" i="18"/>
  <c r="U284" i="18" s="1"/>
  <c r="M285" i="18"/>
  <c r="T285" i="18" s="1"/>
  <c r="N285" i="18"/>
  <c r="M286" i="18"/>
  <c r="N286" i="18"/>
  <c r="M287" i="18"/>
  <c r="T287" i="18" s="1"/>
  <c r="N287" i="18"/>
  <c r="U287" i="18" s="1"/>
  <c r="M288" i="18"/>
  <c r="T288" i="18" s="1"/>
  <c r="N288" i="18"/>
  <c r="M289" i="18"/>
  <c r="N289" i="18"/>
  <c r="M290" i="18"/>
  <c r="T290" i="18" s="1"/>
  <c r="N290" i="18"/>
  <c r="U290" i="18" s="1"/>
  <c r="M291" i="18"/>
  <c r="N291" i="18"/>
  <c r="M292" i="18"/>
  <c r="T292" i="18" s="1"/>
  <c r="N292" i="18"/>
  <c r="U292" i="18" s="1"/>
  <c r="M293" i="18"/>
  <c r="T293" i="18" s="1"/>
  <c r="N293" i="18"/>
  <c r="M294" i="18"/>
  <c r="N294" i="18"/>
  <c r="M295" i="18"/>
  <c r="T295" i="18" s="1"/>
  <c r="N295" i="18"/>
  <c r="U295" i="18" s="1"/>
  <c r="M296" i="18"/>
  <c r="T296" i="18" s="1"/>
  <c r="N296" i="18"/>
  <c r="M297" i="18"/>
  <c r="N297" i="18"/>
  <c r="M298" i="18"/>
  <c r="T298" i="18" s="1"/>
  <c r="N298" i="18"/>
  <c r="U298" i="18" s="1"/>
  <c r="M299" i="18"/>
  <c r="N299" i="18"/>
  <c r="M300" i="18"/>
  <c r="T300" i="18" s="1"/>
  <c r="N300" i="18"/>
  <c r="U300" i="18" s="1"/>
  <c r="M301" i="18"/>
  <c r="T301" i="18" s="1"/>
  <c r="N301" i="18"/>
  <c r="M302" i="18"/>
  <c r="N302" i="18"/>
  <c r="M303" i="18"/>
  <c r="T303" i="18" s="1"/>
  <c r="N303" i="18"/>
  <c r="U303" i="18" s="1"/>
  <c r="M304" i="18"/>
  <c r="T304" i="18" s="1"/>
  <c r="N304" i="18"/>
  <c r="M305" i="18"/>
  <c r="N305" i="18"/>
  <c r="M306" i="18"/>
  <c r="T306" i="18" s="1"/>
  <c r="N306" i="18"/>
  <c r="U306" i="18" s="1"/>
  <c r="M307" i="18"/>
  <c r="N307" i="18"/>
  <c r="M308" i="18"/>
  <c r="T308" i="18" s="1"/>
  <c r="N308" i="18"/>
  <c r="U308" i="18" s="1"/>
  <c r="M309" i="18"/>
  <c r="T309" i="18" s="1"/>
  <c r="N309" i="18"/>
  <c r="M310" i="18"/>
  <c r="N310" i="18"/>
  <c r="M311" i="18"/>
  <c r="T311" i="18" s="1"/>
  <c r="N311" i="18"/>
  <c r="U311" i="18" s="1"/>
  <c r="M312" i="18"/>
  <c r="T312" i="18" s="1"/>
  <c r="N312" i="18"/>
  <c r="M313" i="18"/>
  <c r="N313" i="18"/>
  <c r="M314" i="18"/>
  <c r="T314" i="18" s="1"/>
  <c r="N314" i="18"/>
  <c r="U314" i="18" s="1"/>
  <c r="M315" i="18"/>
  <c r="N315" i="18"/>
  <c r="M316" i="18"/>
  <c r="T316" i="18" s="1"/>
  <c r="N316" i="18"/>
  <c r="U316" i="18" s="1"/>
  <c r="M317" i="18"/>
  <c r="T317" i="18" s="1"/>
  <c r="N317" i="18"/>
  <c r="M318" i="18"/>
  <c r="N318" i="18"/>
  <c r="M319" i="18"/>
  <c r="T319" i="18" s="1"/>
  <c r="N319" i="18"/>
  <c r="U319" i="18" s="1"/>
  <c r="M320" i="18"/>
  <c r="T320" i="18" s="1"/>
  <c r="N320" i="18"/>
  <c r="M321" i="18"/>
  <c r="N321" i="18"/>
  <c r="M322" i="18"/>
  <c r="T322" i="18" s="1"/>
  <c r="N322" i="18"/>
  <c r="U322" i="18" s="1"/>
  <c r="M323" i="18"/>
  <c r="N323" i="18"/>
  <c r="M324" i="18"/>
  <c r="T324" i="18" s="1"/>
  <c r="N324" i="18"/>
  <c r="U324" i="18" s="1"/>
  <c r="M325" i="18"/>
  <c r="T325" i="18" s="1"/>
  <c r="N325" i="18"/>
  <c r="M326" i="18"/>
  <c r="N326" i="18"/>
  <c r="M327" i="18"/>
  <c r="T327" i="18" s="1"/>
  <c r="N327" i="18"/>
  <c r="U327" i="18" s="1"/>
  <c r="M328" i="18"/>
  <c r="T328" i="18" s="1"/>
  <c r="N328" i="18"/>
  <c r="M329" i="18"/>
  <c r="N329" i="18"/>
  <c r="M330" i="18"/>
  <c r="T330" i="18" s="1"/>
  <c r="N330" i="18"/>
  <c r="U330" i="18" s="1"/>
  <c r="M331" i="18"/>
  <c r="N331" i="18"/>
  <c r="M332" i="18"/>
  <c r="T332" i="18" s="1"/>
  <c r="N332" i="18"/>
  <c r="U332" i="18" s="1"/>
  <c r="M333" i="18"/>
  <c r="T333" i="18" s="1"/>
  <c r="N333" i="18"/>
  <c r="M334" i="18"/>
  <c r="N334" i="18"/>
  <c r="M335" i="18"/>
  <c r="T335" i="18" s="1"/>
  <c r="N335" i="18"/>
  <c r="U335" i="18" s="1"/>
  <c r="M336" i="18"/>
  <c r="T336" i="18" s="1"/>
  <c r="N336" i="18"/>
  <c r="M337" i="18"/>
  <c r="N337" i="18"/>
  <c r="M338" i="18"/>
  <c r="T338" i="18" s="1"/>
  <c r="N338" i="18"/>
  <c r="U338" i="18" s="1"/>
  <c r="M339" i="18"/>
  <c r="N339" i="18"/>
  <c r="M340" i="18"/>
  <c r="T340" i="18" s="1"/>
  <c r="N340" i="18"/>
  <c r="U340" i="18" s="1"/>
  <c r="M341" i="18"/>
  <c r="T341" i="18" s="1"/>
  <c r="N341" i="18"/>
  <c r="M342" i="18"/>
  <c r="N342" i="18"/>
  <c r="M343" i="18"/>
  <c r="T343" i="18" s="1"/>
  <c r="N343" i="18"/>
  <c r="U343" i="18" s="1"/>
  <c r="M344" i="18"/>
  <c r="T344" i="18" s="1"/>
  <c r="N344" i="18"/>
  <c r="M345" i="18"/>
  <c r="N345" i="18"/>
  <c r="M346" i="18"/>
  <c r="T346" i="18" s="1"/>
  <c r="N346" i="18"/>
  <c r="U346" i="18" s="1"/>
  <c r="M347" i="18"/>
  <c r="N347" i="18"/>
  <c r="M348" i="18"/>
  <c r="T348" i="18" s="1"/>
  <c r="N348" i="18"/>
  <c r="U348" i="18" s="1"/>
  <c r="M349" i="18"/>
  <c r="T349" i="18" s="1"/>
  <c r="N349" i="18"/>
  <c r="M350" i="18"/>
  <c r="N350" i="18"/>
  <c r="M351" i="18"/>
  <c r="T351" i="18" s="1"/>
  <c r="N351" i="18"/>
  <c r="U351" i="18" s="1"/>
  <c r="M352" i="18"/>
  <c r="T352" i="18" s="1"/>
  <c r="N352" i="18"/>
  <c r="M353" i="18"/>
  <c r="N353" i="18"/>
  <c r="M354" i="18"/>
  <c r="T354" i="18" s="1"/>
  <c r="N354" i="18"/>
  <c r="U354" i="18" s="1"/>
  <c r="M355" i="18"/>
  <c r="N355" i="18"/>
  <c r="M356" i="18"/>
  <c r="T356" i="18" s="1"/>
  <c r="N356" i="18"/>
  <c r="U356" i="18" s="1"/>
  <c r="M357" i="18"/>
  <c r="T357" i="18" s="1"/>
  <c r="N357" i="18"/>
  <c r="M358" i="18"/>
  <c r="N358" i="18"/>
  <c r="M359" i="18"/>
  <c r="T359" i="18" s="1"/>
  <c r="N359" i="18"/>
  <c r="U359" i="18" s="1"/>
  <c r="M360" i="18"/>
  <c r="T360" i="18" s="1"/>
  <c r="N360" i="18"/>
  <c r="M361" i="18"/>
  <c r="N361" i="18"/>
  <c r="M362" i="18"/>
  <c r="T362" i="18" s="1"/>
  <c r="N362" i="18"/>
  <c r="U362" i="18" s="1"/>
  <c r="M363" i="18"/>
  <c r="N363" i="18"/>
  <c r="M364" i="18"/>
  <c r="T364" i="18" s="1"/>
  <c r="N364" i="18"/>
  <c r="U364" i="18" s="1"/>
  <c r="M365" i="18"/>
  <c r="T365" i="18" s="1"/>
  <c r="N365" i="18"/>
  <c r="M366" i="18"/>
  <c r="N366" i="18"/>
  <c r="M367" i="18"/>
  <c r="T367" i="18" s="1"/>
  <c r="N367" i="18"/>
  <c r="U367" i="18" s="1"/>
  <c r="M368" i="18"/>
  <c r="T368" i="18" s="1"/>
  <c r="N368" i="18"/>
  <c r="M369" i="18"/>
  <c r="N369" i="18"/>
  <c r="M370" i="18"/>
  <c r="T370" i="18" s="1"/>
  <c r="N370" i="18"/>
  <c r="U370" i="18" s="1"/>
  <c r="M371" i="18"/>
  <c r="N371" i="18"/>
  <c r="M372" i="18"/>
  <c r="T372" i="18" s="1"/>
  <c r="N372" i="18"/>
  <c r="U372" i="18" s="1"/>
  <c r="M373" i="18"/>
  <c r="T373" i="18" s="1"/>
  <c r="N373" i="18"/>
  <c r="M374" i="18"/>
  <c r="N374" i="18"/>
  <c r="M375" i="18"/>
  <c r="T375" i="18" s="1"/>
  <c r="N375" i="18"/>
  <c r="U375" i="18" s="1"/>
  <c r="M376" i="18"/>
  <c r="T376" i="18" s="1"/>
  <c r="N376" i="18"/>
  <c r="M377" i="18"/>
  <c r="N377" i="18"/>
  <c r="M378" i="18"/>
  <c r="T378" i="18" s="1"/>
  <c r="N378" i="18"/>
  <c r="U378" i="18" s="1"/>
  <c r="M379" i="18"/>
  <c r="N379" i="18"/>
  <c r="M380" i="18"/>
  <c r="T380" i="18" s="1"/>
  <c r="N380" i="18"/>
  <c r="U380" i="18" s="1"/>
  <c r="M381" i="18"/>
  <c r="T381" i="18" s="1"/>
  <c r="N381" i="18"/>
  <c r="M382" i="18"/>
  <c r="N382" i="18"/>
  <c r="M383" i="18"/>
  <c r="T383" i="18" s="1"/>
  <c r="N383" i="18"/>
  <c r="U383" i="18" s="1"/>
  <c r="M384" i="18"/>
  <c r="T384" i="18" s="1"/>
  <c r="N384" i="18"/>
  <c r="M385" i="18"/>
  <c r="N385" i="18"/>
  <c r="M386" i="18"/>
  <c r="T386" i="18" s="1"/>
  <c r="N386" i="18"/>
  <c r="U386" i="18" s="1"/>
  <c r="M387" i="18"/>
  <c r="N387" i="18"/>
  <c r="M388" i="18"/>
  <c r="T388" i="18" s="1"/>
  <c r="N388" i="18"/>
  <c r="U388" i="18" s="1"/>
  <c r="M389" i="18"/>
  <c r="T389" i="18" s="1"/>
  <c r="N389" i="18"/>
  <c r="M390" i="18"/>
  <c r="N390" i="18"/>
  <c r="M391" i="18"/>
  <c r="T391" i="18" s="1"/>
  <c r="N391" i="18"/>
  <c r="U391" i="18" s="1"/>
  <c r="M392" i="18"/>
  <c r="T392" i="18" s="1"/>
  <c r="N392" i="18"/>
  <c r="M393" i="18"/>
  <c r="N393" i="18"/>
  <c r="M394" i="18"/>
  <c r="T394" i="18" s="1"/>
  <c r="N394" i="18"/>
  <c r="U394" i="18" s="1"/>
  <c r="M395" i="18"/>
  <c r="N395" i="18"/>
  <c r="M396" i="18"/>
  <c r="T396" i="18" s="1"/>
  <c r="N396" i="18"/>
  <c r="U396" i="18" s="1"/>
  <c r="M397" i="18"/>
  <c r="T397" i="18" s="1"/>
  <c r="N397" i="18"/>
  <c r="M398" i="18"/>
  <c r="N398" i="18"/>
  <c r="M399" i="18"/>
  <c r="T399" i="18" s="1"/>
  <c r="N399" i="18"/>
  <c r="U399" i="18" s="1"/>
  <c r="M400" i="18"/>
  <c r="T400" i="18" s="1"/>
  <c r="N400" i="18"/>
  <c r="M401" i="18"/>
  <c r="N401" i="18"/>
  <c r="M402" i="18"/>
  <c r="T402" i="18" s="1"/>
  <c r="N402" i="18"/>
  <c r="U402" i="18" s="1"/>
  <c r="M403" i="18"/>
  <c r="N403" i="18"/>
  <c r="M404" i="18"/>
  <c r="T404" i="18" s="1"/>
  <c r="N404" i="18"/>
  <c r="U404" i="18" s="1"/>
  <c r="M405" i="18"/>
  <c r="T405" i="18" s="1"/>
  <c r="N405" i="18"/>
  <c r="M406" i="18"/>
  <c r="N406" i="18"/>
  <c r="M407" i="18"/>
  <c r="T407" i="18" s="1"/>
  <c r="N407" i="18"/>
  <c r="U407" i="18" s="1"/>
  <c r="M408" i="18"/>
  <c r="T408" i="18" s="1"/>
  <c r="N408" i="18"/>
  <c r="M409" i="18"/>
  <c r="N409" i="18"/>
  <c r="M410" i="18"/>
  <c r="T410" i="18" s="1"/>
  <c r="N410" i="18"/>
  <c r="U410" i="18" s="1"/>
  <c r="M411" i="18"/>
  <c r="N411" i="18"/>
  <c r="M412" i="18"/>
  <c r="T412" i="18" s="1"/>
  <c r="N412" i="18"/>
  <c r="U412" i="18" s="1"/>
  <c r="M413" i="18"/>
  <c r="T413" i="18" s="1"/>
  <c r="N413" i="18"/>
  <c r="M414" i="18"/>
  <c r="N414" i="18"/>
  <c r="M415" i="18"/>
  <c r="T415" i="18" s="1"/>
  <c r="N415" i="18"/>
  <c r="U415" i="18" s="1"/>
  <c r="M416" i="18"/>
  <c r="T416" i="18" s="1"/>
  <c r="N416" i="18"/>
  <c r="M417" i="18"/>
  <c r="N417" i="18"/>
  <c r="M418" i="18"/>
  <c r="T418" i="18" s="1"/>
  <c r="N418" i="18"/>
  <c r="U418" i="18" s="1"/>
  <c r="M419" i="18"/>
  <c r="N419" i="18"/>
  <c r="M420" i="18"/>
  <c r="T420" i="18" s="1"/>
  <c r="N420" i="18"/>
  <c r="U420" i="18" s="1"/>
  <c r="M421" i="18"/>
  <c r="T421" i="18" s="1"/>
  <c r="N421" i="18"/>
  <c r="M422" i="18"/>
  <c r="N422" i="18"/>
  <c r="M423" i="18"/>
  <c r="T423" i="18" s="1"/>
  <c r="N423" i="18"/>
  <c r="U423" i="18" s="1"/>
  <c r="M424" i="18"/>
  <c r="T424" i="18" s="1"/>
  <c r="N424" i="18"/>
  <c r="M425" i="18"/>
  <c r="N425" i="18"/>
  <c r="M426" i="18"/>
  <c r="T426" i="18" s="1"/>
  <c r="N426" i="18"/>
  <c r="U426" i="18" s="1"/>
  <c r="M427" i="18"/>
  <c r="N427" i="18"/>
  <c r="M428" i="18"/>
  <c r="T428" i="18" s="1"/>
  <c r="N428" i="18"/>
  <c r="U428" i="18" s="1"/>
  <c r="M429" i="18"/>
  <c r="T429" i="18" s="1"/>
  <c r="N429" i="18"/>
  <c r="M430" i="18"/>
  <c r="N430" i="18"/>
  <c r="M431" i="18"/>
  <c r="T431" i="18" s="1"/>
  <c r="N431" i="18"/>
  <c r="U431" i="18" s="1"/>
  <c r="M432" i="18"/>
  <c r="T432" i="18" s="1"/>
  <c r="N432" i="18"/>
  <c r="M433" i="18"/>
  <c r="N433" i="18"/>
  <c r="M434" i="18"/>
  <c r="T434" i="18" s="1"/>
  <c r="N434" i="18"/>
  <c r="U434" i="18" s="1"/>
  <c r="M435" i="18"/>
  <c r="N435" i="18"/>
  <c r="M436" i="18"/>
  <c r="T436" i="18" s="1"/>
  <c r="N436" i="18"/>
  <c r="U436" i="18" s="1"/>
  <c r="M437" i="18"/>
  <c r="T437" i="18" s="1"/>
  <c r="N437" i="18"/>
  <c r="M438" i="18"/>
  <c r="N438" i="18"/>
  <c r="M439" i="18"/>
  <c r="T439" i="18" s="1"/>
  <c r="N439" i="18"/>
  <c r="U439" i="18" s="1"/>
  <c r="M440" i="18"/>
  <c r="T440" i="18" s="1"/>
  <c r="N440" i="18"/>
  <c r="M441" i="18"/>
  <c r="N441" i="18"/>
  <c r="M442" i="18"/>
  <c r="T442" i="18" s="1"/>
  <c r="N442" i="18"/>
  <c r="U442" i="18" s="1"/>
  <c r="M443" i="18"/>
  <c r="N443" i="18"/>
  <c r="M444" i="18"/>
  <c r="T444" i="18" s="1"/>
  <c r="N444" i="18"/>
  <c r="U444" i="18" s="1"/>
  <c r="M445" i="18"/>
  <c r="T445" i="18" s="1"/>
  <c r="N445" i="18"/>
  <c r="M446" i="18"/>
  <c r="N446" i="18"/>
  <c r="M447" i="18"/>
  <c r="T447" i="18" s="1"/>
  <c r="N447" i="18"/>
  <c r="U447" i="18" s="1"/>
  <c r="M448" i="18"/>
  <c r="T448" i="18" s="1"/>
  <c r="N448" i="18"/>
  <c r="M449" i="18"/>
  <c r="N449" i="18"/>
  <c r="M450" i="18"/>
  <c r="T450" i="18" s="1"/>
  <c r="N450" i="18"/>
  <c r="U450" i="18" s="1"/>
  <c r="M451" i="18"/>
  <c r="N451" i="18"/>
  <c r="M452" i="18"/>
  <c r="T452" i="18" s="1"/>
  <c r="N452" i="18"/>
  <c r="U452" i="18" s="1"/>
  <c r="M453" i="18"/>
  <c r="T453" i="18" s="1"/>
  <c r="N453" i="18"/>
  <c r="M454" i="18"/>
  <c r="N454" i="18"/>
  <c r="M455" i="18"/>
  <c r="T455" i="18" s="1"/>
  <c r="N455" i="18"/>
  <c r="U455" i="18" s="1"/>
  <c r="M456" i="18"/>
  <c r="T456" i="18" s="1"/>
  <c r="N456" i="18"/>
  <c r="M457" i="18"/>
  <c r="N457" i="18"/>
  <c r="M458" i="18"/>
  <c r="T458" i="18" s="1"/>
  <c r="N458" i="18"/>
  <c r="U458" i="18" s="1"/>
  <c r="M459" i="18"/>
  <c r="N459" i="18"/>
  <c r="M460" i="18"/>
  <c r="T460" i="18" s="1"/>
  <c r="N460" i="18"/>
  <c r="U460" i="18" s="1"/>
  <c r="M461" i="18"/>
  <c r="T461" i="18" s="1"/>
  <c r="N461" i="18"/>
  <c r="M462" i="18"/>
  <c r="N462" i="18"/>
  <c r="M463" i="18"/>
  <c r="T463" i="18" s="1"/>
  <c r="N463" i="18"/>
  <c r="U463" i="18" s="1"/>
  <c r="M464" i="18"/>
  <c r="T464" i="18" s="1"/>
  <c r="N464" i="18"/>
  <c r="M465" i="18"/>
  <c r="N465" i="18"/>
  <c r="M466" i="18"/>
  <c r="T466" i="18" s="1"/>
  <c r="N466" i="18"/>
  <c r="U466" i="18" s="1"/>
  <c r="M467" i="18"/>
  <c r="N467" i="18"/>
  <c r="M468" i="18"/>
  <c r="T468" i="18" s="1"/>
  <c r="N468" i="18"/>
  <c r="U468" i="18" s="1"/>
  <c r="M469" i="18"/>
  <c r="T469" i="18" s="1"/>
  <c r="N469" i="18"/>
  <c r="M470" i="18"/>
  <c r="N470" i="18"/>
  <c r="M471" i="18"/>
  <c r="T471" i="18" s="1"/>
  <c r="N471" i="18"/>
  <c r="U471" i="18" s="1"/>
  <c r="M472" i="18"/>
  <c r="T472" i="18" s="1"/>
  <c r="N472" i="18"/>
  <c r="M473" i="18"/>
  <c r="N473" i="18"/>
  <c r="M474" i="18"/>
  <c r="T474" i="18" s="1"/>
  <c r="N474" i="18"/>
  <c r="U474" i="18" s="1"/>
  <c r="M475" i="18"/>
  <c r="N475" i="18"/>
  <c r="M476" i="18"/>
  <c r="T476" i="18" s="1"/>
  <c r="N476" i="18"/>
  <c r="U476" i="18" s="1"/>
  <c r="M477" i="18"/>
  <c r="T477" i="18" s="1"/>
  <c r="N477" i="18"/>
  <c r="M478" i="18"/>
  <c r="N478" i="18"/>
  <c r="M479" i="18"/>
  <c r="T479" i="18" s="1"/>
  <c r="N479" i="18"/>
  <c r="U479" i="18" s="1"/>
  <c r="M480" i="18"/>
  <c r="T480" i="18" s="1"/>
  <c r="N480" i="18"/>
  <c r="M481" i="18"/>
  <c r="N481" i="18"/>
  <c r="M482" i="18"/>
  <c r="T482" i="18" s="1"/>
  <c r="N482" i="18"/>
  <c r="U482" i="18" s="1"/>
  <c r="M483" i="18"/>
  <c r="N483" i="18"/>
  <c r="M484" i="18"/>
  <c r="T484" i="18" s="1"/>
  <c r="N484" i="18"/>
  <c r="U484" i="18" s="1"/>
  <c r="M485" i="18"/>
  <c r="T485" i="18" s="1"/>
  <c r="N485" i="18"/>
  <c r="M486" i="18"/>
  <c r="N486" i="18"/>
  <c r="M487" i="18"/>
  <c r="T487" i="18" s="1"/>
  <c r="N487" i="18"/>
  <c r="U487" i="18" s="1"/>
  <c r="M488" i="18"/>
  <c r="T488" i="18" s="1"/>
  <c r="N488" i="18"/>
  <c r="M489" i="18"/>
  <c r="N489" i="18"/>
  <c r="M490" i="18"/>
  <c r="T490" i="18" s="1"/>
  <c r="N490" i="18"/>
  <c r="U490" i="18" s="1"/>
  <c r="M491" i="18"/>
  <c r="N491" i="18"/>
  <c r="M492" i="18"/>
  <c r="T492" i="18" s="1"/>
  <c r="N492" i="18"/>
  <c r="U492" i="18" s="1"/>
  <c r="M493" i="18"/>
  <c r="T493" i="18" s="1"/>
  <c r="N493" i="18"/>
  <c r="M494" i="18"/>
  <c r="N494" i="18"/>
  <c r="M495" i="18"/>
  <c r="T495" i="18" s="1"/>
  <c r="N495" i="18"/>
  <c r="U495" i="18" s="1"/>
  <c r="M496" i="18"/>
  <c r="T496" i="18" s="1"/>
  <c r="N496" i="18"/>
  <c r="M497" i="18"/>
  <c r="N497" i="18"/>
  <c r="M498" i="18"/>
  <c r="T498" i="18" s="1"/>
  <c r="N498" i="18"/>
  <c r="U498" i="18" s="1"/>
  <c r="M499" i="18"/>
  <c r="N499" i="18"/>
  <c r="M500" i="18"/>
  <c r="T500" i="18" s="1"/>
  <c r="N500" i="18"/>
  <c r="U500" i="18" s="1"/>
  <c r="M501" i="18"/>
  <c r="T501" i="18" s="1"/>
  <c r="N501" i="18"/>
  <c r="M502" i="18"/>
  <c r="N502" i="18"/>
  <c r="M503" i="18"/>
  <c r="T503" i="18" s="1"/>
  <c r="N503" i="18"/>
  <c r="U503" i="18" s="1"/>
  <c r="M504" i="18"/>
  <c r="T504" i="18" s="1"/>
  <c r="N504" i="18"/>
  <c r="M505" i="18"/>
  <c r="N505" i="18"/>
  <c r="M506" i="18"/>
  <c r="T506" i="18" s="1"/>
  <c r="N506" i="18"/>
  <c r="U506" i="18" s="1"/>
  <c r="M507" i="18"/>
  <c r="N507" i="18"/>
  <c r="M508" i="18"/>
  <c r="T508" i="18" s="1"/>
  <c r="N508" i="18"/>
  <c r="U508" i="18" s="1"/>
  <c r="M509" i="18"/>
  <c r="T509" i="18" s="1"/>
  <c r="N509" i="18"/>
  <c r="M510" i="18"/>
  <c r="N510" i="18"/>
  <c r="M511" i="18"/>
  <c r="T511" i="18" s="1"/>
  <c r="N511" i="18"/>
  <c r="U511" i="18" s="1"/>
  <c r="M512" i="18"/>
  <c r="T512" i="18" s="1"/>
  <c r="N512" i="18"/>
  <c r="M513" i="18"/>
  <c r="N513" i="18"/>
  <c r="M514" i="18"/>
  <c r="T514" i="18" s="1"/>
  <c r="N514" i="18"/>
  <c r="U514" i="18" s="1"/>
  <c r="M515" i="18"/>
  <c r="N515" i="18"/>
  <c r="M516" i="18"/>
  <c r="T516" i="18" s="1"/>
  <c r="N516" i="18"/>
  <c r="U516" i="18" s="1"/>
  <c r="M517" i="18"/>
  <c r="T517" i="18" s="1"/>
  <c r="N517" i="18"/>
  <c r="M518" i="18"/>
  <c r="N518" i="18"/>
  <c r="M519" i="18"/>
  <c r="T519" i="18" s="1"/>
  <c r="N519" i="18"/>
  <c r="U519" i="18" s="1"/>
  <c r="M520" i="18"/>
  <c r="T520" i="18" s="1"/>
  <c r="N520" i="18"/>
  <c r="M521" i="18"/>
  <c r="N521" i="18"/>
  <c r="M522" i="18"/>
  <c r="T522" i="18" s="1"/>
  <c r="N522" i="18"/>
  <c r="U522" i="18" s="1"/>
  <c r="M523" i="18"/>
  <c r="N523" i="18"/>
  <c r="M524" i="18"/>
  <c r="T524" i="18" s="1"/>
  <c r="N524" i="18"/>
  <c r="U524" i="18" s="1"/>
  <c r="M525" i="18"/>
  <c r="T525" i="18" s="1"/>
  <c r="N525" i="18"/>
  <c r="M526" i="18"/>
  <c r="N526" i="18"/>
  <c r="M527" i="18"/>
  <c r="T527" i="18" s="1"/>
  <c r="N527" i="18"/>
  <c r="U527" i="18" s="1"/>
  <c r="M528" i="18"/>
  <c r="T528" i="18" s="1"/>
  <c r="N528" i="18"/>
  <c r="M529" i="18"/>
  <c r="N529" i="18"/>
  <c r="M530" i="18"/>
  <c r="T530" i="18" s="1"/>
  <c r="N530" i="18"/>
  <c r="U530" i="18" s="1"/>
  <c r="M531" i="18"/>
  <c r="N531" i="18"/>
  <c r="M532" i="18"/>
  <c r="T532" i="18" s="1"/>
  <c r="N532" i="18"/>
  <c r="U532" i="18" s="1"/>
  <c r="M533" i="18"/>
  <c r="T533" i="18" s="1"/>
  <c r="N533" i="18"/>
  <c r="M534" i="18"/>
  <c r="N534" i="18"/>
  <c r="M535" i="18"/>
  <c r="T535" i="18" s="1"/>
  <c r="N535" i="18"/>
  <c r="U535" i="18" s="1"/>
  <c r="M536" i="18"/>
  <c r="T536" i="18" s="1"/>
  <c r="N536" i="18"/>
  <c r="M537" i="18"/>
  <c r="N537" i="18"/>
  <c r="M538" i="18"/>
  <c r="T538" i="18" s="1"/>
  <c r="N538" i="18"/>
  <c r="U538" i="18" s="1"/>
  <c r="M539" i="18"/>
  <c r="N539" i="18"/>
  <c r="M540" i="18"/>
  <c r="T540" i="18" s="1"/>
  <c r="N540" i="18"/>
  <c r="U540" i="18" s="1"/>
  <c r="M541" i="18"/>
  <c r="T541" i="18" s="1"/>
  <c r="N541" i="18"/>
  <c r="M542" i="18"/>
  <c r="N542" i="18"/>
  <c r="M543" i="18"/>
  <c r="T543" i="18" s="1"/>
  <c r="N543" i="18"/>
  <c r="U543" i="18" s="1"/>
  <c r="M544" i="18"/>
  <c r="T544" i="18" s="1"/>
  <c r="N544" i="18"/>
  <c r="M545" i="18"/>
  <c r="N545" i="18"/>
  <c r="M546" i="18"/>
  <c r="T546" i="18" s="1"/>
  <c r="N546" i="18"/>
  <c r="U546" i="18" s="1"/>
  <c r="M547" i="18"/>
  <c r="N547" i="18"/>
  <c r="M548" i="18"/>
  <c r="T548" i="18" s="1"/>
  <c r="N548" i="18"/>
  <c r="U548" i="18" s="1"/>
  <c r="M549" i="18"/>
  <c r="T549" i="18" s="1"/>
  <c r="N549" i="18"/>
  <c r="M550" i="18"/>
  <c r="N550" i="18"/>
  <c r="M551" i="18"/>
  <c r="T551" i="18" s="1"/>
  <c r="N551" i="18"/>
  <c r="U551" i="18" s="1"/>
  <c r="M552" i="18"/>
  <c r="T552" i="18" s="1"/>
  <c r="N552" i="18"/>
  <c r="M553" i="18"/>
  <c r="N553" i="18"/>
  <c r="M554" i="18"/>
  <c r="T554" i="18" s="1"/>
  <c r="N554" i="18"/>
  <c r="U554" i="18" s="1"/>
  <c r="M555" i="18"/>
  <c r="N555" i="18"/>
  <c r="M556" i="18"/>
  <c r="T556" i="18" s="1"/>
  <c r="N556" i="18"/>
  <c r="U556" i="18" s="1"/>
  <c r="M557" i="18"/>
  <c r="T557" i="18" s="1"/>
  <c r="N557" i="18"/>
  <c r="M558" i="18"/>
  <c r="N558" i="18"/>
  <c r="M559" i="18"/>
  <c r="T559" i="18" s="1"/>
  <c r="N559" i="18"/>
  <c r="U559" i="18" s="1"/>
  <c r="M560" i="18"/>
  <c r="T560" i="18" s="1"/>
  <c r="N560" i="18"/>
  <c r="M561" i="18"/>
  <c r="N561" i="18"/>
  <c r="M562" i="18"/>
  <c r="T562" i="18" s="1"/>
  <c r="N562" i="18"/>
  <c r="U562" i="18" s="1"/>
  <c r="M563" i="18"/>
  <c r="N563" i="18"/>
  <c r="M564" i="18"/>
  <c r="T564" i="18" s="1"/>
  <c r="N564" i="18"/>
  <c r="U564" i="18" s="1"/>
  <c r="M565" i="18"/>
  <c r="T565" i="18" s="1"/>
  <c r="N565" i="18"/>
  <c r="M566" i="18"/>
  <c r="N566" i="18"/>
  <c r="M567" i="18"/>
  <c r="T567" i="18" s="1"/>
  <c r="N567" i="18"/>
  <c r="U567" i="18" s="1"/>
  <c r="M568" i="18"/>
  <c r="T568" i="18" s="1"/>
  <c r="N568" i="18"/>
  <c r="M569" i="18"/>
  <c r="N569" i="18"/>
  <c r="M570" i="18"/>
  <c r="T570" i="18" s="1"/>
  <c r="N570" i="18"/>
  <c r="U570" i="18" s="1"/>
  <c r="M571" i="18"/>
  <c r="N571" i="18"/>
  <c r="M572" i="18"/>
  <c r="T572" i="18" s="1"/>
  <c r="N572" i="18"/>
  <c r="U572" i="18" s="1"/>
  <c r="M573" i="18"/>
  <c r="T573" i="18" s="1"/>
  <c r="N573" i="18"/>
  <c r="M574" i="18"/>
  <c r="N574" i="18"/>
  <c r="M575" i="18"/>
  <c r="T575" i="18" s="1"/>
  <c r="N575" i="18"/>
  <c r="U575" i="18" s="1"/>
  <c r="M576" i="18"/>
  <c r="T576" i="18" s="1"/>
  <c r="N576" i="18"/>
  <c r="M577" i="18"/>
  <c r="N577" i="18"/>
  <c r="M578" i="18"/>
  <c r="T578" i="18" s="1"/>
  <c r="N578" i="18"/>
  <c r="U578" i="18" s="1"/>
  <c r="M579" i="18"/>
  <c r="N579" i="18"/>
  <c r="M580" i="18"/>
  <c r="T580" i="18" s="1"/>
  <c r="N580" i="18"/>
  <c r="U580" i="18" s="1"/>
  <c r="M581" i="18"/>
  <c r="T581" i="18" s="1"/>
  <c r="N581" i="18"/>
  <c r="M582" i="18"/>
  <c r="N582" i="18"/>
  <c r="M583" i="18"/>
  <c r="T583" i="18" s="1"/>
  <c r="N583" i="18"/>
  <c r="U583" i="18" s="1"/>
  <c r="M584" i="18"/>
  <c r="T584" i="18" s="1"/>
  <c r="N584" i="18"/>
  <c r="M585" i="18"/>
  <c r="N585" i="18"/>
  <c r="M586" i="18"/>
  <c r="T586" i="18" s="1"/>
  <c r="N586" i="18"/>
  <c r="U586" i="18" s="1"/>
  <c r="M587" i="18"/>
  <c r="N587" i="18"/>
  <c r="M588" i="18"/>
  <c r="T588" i="18" s="1"/>
  <c r="N588" i="18"/>
  <c r="U588" i="18" s="1"/>
  <c r="M589" i="18"/>
  <c r="T589" i="18" s="1"/>
  <c r="N589" i="18"/>
  <c r="M590" i="18"/>
  <c r="N590" i="18"/>
  <c r="M591" i="18"/>
  <c r="T591" i="18" s="1"/>
  <c r="N591" i="18"/>
  <c r="U591" i="18" s="1"/>
  <c r="M592" i="18"/>
  <c r="T592" i="18" s="1"/>
  <c r="N592" i="18"/>
  <c r="M593" i="18"/>
  <c r="N593" i="18"/>
  <c r="M594" i="18"/>
  <c r="T594" i="18" s="1"/>
  <c r="N594" i="18"/>
  <c r="U594" i="18" s="1"/>
  <c r="M595" i="18"/>
  <c r="N595" i="18"/>
  <c r="M596" i="18"/>
  <c r="T596" i="18" s="1"/>
  <c r="N596" i="18"/>
  <c r="U596" i="18" s="1"/>
  <c r="M597" i="18"/>
  <c r="T597" i="18" s="1"/>
  <c r="N597" i="18"/>
  <c r="M598" i="18"/>
  <c r="N598" i="18"/>
  <c r="M599" i="18"/>
  <c r="T599" i="18" s="1"/>
  <c r="N599" i="18"/>
  <c r="U599" i="18" s="1"/>
  <c r="M600" i="18"/>
  <c r="T600" i="18" s="1"/>
  <c r="N600" i="18"/>
  <c r="M601" i="18"/>
  <c r="N601" i="18"/>
  <c r="M602" i="18"/>
  <c r="T602" i="18" s="1"/>
  <c r="N602" i="18"/>
  <c r="U602" i="18" s="1"/>
  <c r="M603" i="18"/>
  <c r="N603" i="18"/>
  <c r="M604" i="18"/>
  <c r="T604" i="18" s="1"/>
  <c r="N604" i="18"/>
  <c r="U604" i="18" s="1"/>
  <c r="M605" i="18"/>
  <c r="T605" i="18" s="1"/>
  <c r="N605" i="18"/>
  <c r="M606" i="18"/>
  <c r="N606" i="18"/>
  <c r="M607" i="18"/>
  <c r="T607" i="18" s="1"/>
  <c r="N607" i="18"/>
  <c r="U607" i="18" s="1"/>
  <c r="M608" i="18"/>
  <c r="T608" i="18" s="1"/>
  <c r="N608" i="18"/>
  <c r="M609" i="18"/>
  <c r="N609" i="18"/>
  <c r="M610" i="18"/>
  <c r="T610" i="18" s="1"/>
  <c r="N610" i="18"/>
  <c r="U610" i="18" s="1"/>
  <c r="M611" i="18"/>
  <c r="N611" i="18"/>
  <c r="M612" i="18"/>
  <c r="T612" i="18" s="1"/>
  <c r="N612" i="18"/>
  <c r="U612" i="18" s="1"/>
  <c r="M613" i="18"/>
  <c r="T613" i="18" s="1"/>
  <c r="N613" i="18"/>
  <c r="M614" i="18"/>
  <c r="N614" i="18"/>
  <c r="M615" i="18"/>
  <c r="T615" i="18" s="1"/>
  <c r="N615" i="18"/>
  <c r="U615" i="18" s="1"/>
  <c r="M616" i="18"/>
  <c r="T616" i="18" s="1"/>
  <c r="N616" i="18"/>
  <c r="M617" i="18"/>
  <c r="N617" i="18"/>
  <c r="M618" i="18"/>
  <c r="T618" i="18" s="1"/>
  <c r="N618" i="18"/>
  <c r="U618" i="18" s="1"/>
  <c r="M619" i="18"/>
  <c r="N619" i="18"/>
  <c r="M620" i="18"/>
  <c r="T620" i="18" s="1"/>
  <c r="N620" i="18"/>
  <c r="U620" i="18" s="1"/>
  <c r="M621" i="18"/>
  <c r="T621" i="18" s="1"/>
  <c r="N621" i="18"/>
  <c r="M622" i="18"/>
  <c r="N622" i="18"/>
  <c r="M623" i="18"/>
  <c r="T623" i="18" s="1"/>
  <c r="N623" i="18"/>
  <c r="U623" i="18" s="1"/>
  <c r="M624" i="18"/>
  <c r="T624" i="18" s="1"/>
  <c r="N624" i="18"/>
  <c r="M625" i="18"/>
  <c r="N625" i="18"/>
  <c r="M626" i="18"/>
  <c r="T626" i="18" s="1"/>
  <c r="N626" i="18"/>
  <c r="U626" i="18" s="1"/>
  <c r="M627" i="18"/>
  <c r="N627" i="18"/>
  <c r="M628" i="18"/>
  <c r="T628" i="18" s="1"/>
  <c r="N628" i="18"/>
  <c r="U628" i="18" s="1"/>
  <c r="M629" i="18"/>
  <c r="T629" i="18" s="1"/>
  <c r="N629" i="18"/>
  <c r="M630" i="18"/>
  <c r="N630" i="18"/>
  <c r="M631" i="18"/>
  <c r="T631" i="18" s="1"/>
  <c r="N631" i="18"/>
  <c r="U631" i="18" s="1"/>
  <c r="M632" i="18"/>
  <c r="T632" i="18" s="1"/>
  <c r="N632" i="18"/>
  <c r="M633" i="18"/>
  <c r="N633" i="18"/>
  <c r="M634" i="18"/>
  <c r="T634" i="18" s="1"/>
  <c r="N634" i="18"/>
  <c r="U634" i="18" s="1"/>
  <c r="M635" i="18"/>
  <c r="N635" i="18"/>
  <c r="M636" i="18"/>
  <c r="T636" i="18" s="1"/>
  <c r="N636" i="18"/>
  <c r="U636" i="18" s="1"/>
  <c r="M637" i="18"/>
  <c r="T637" i="18" s="1"/>
  <c r="N637" i="18"/>
  <c r="M638" i="18"/>
  <c r="N638" i="18"/>
  <c r="M639" i="18"/>
  <c r="T639" i="18" s="1"/>
  <c r="N639" i="18"/>
  <c r="U639" i="18" s="1"/>
  <c r="M640" i="18"/>
  <c r="T640" i="18" s="1"/>
  <c r="N640" i="18"/>
  <c r="M641" i="18"/>
  <c r="N641" i="18"/>
  <c r="M642" i="18"/>
  <c r="T642" i="18" s="1"/>
  <c r="N642" i="18"/>
  <c r="U642" i="18" s="1"/>
  <c r="M643" i="18"/>
  <c r="N643" i="18"/>
  <c r="M644" i="18"/>
  <c r="T644" i="18" s="1"/>
  <c r="N644" i="18"/>
  <c r="U644" i="18" s="1"/>
  <c r="M645" i="18"/>
  <c r="T645" i="18" s="1"/>
  <c r="N645" i="18"/>
  <c r="M646" i="18"/>
  <c r="N646" i="18"/>
  <c r="M647" i="18"/>
  <c r="T647" i="18" s="1"/>
  <c r="N647" i="18"/>
  <c r="U647" i="18" s="1"/>
  <c r="M648" i="18"/>
  <c r="T648" i="18" s="1"/>
  <c r="N648" i="18"/>
  <c r="M649" i="18"/>
  <c r="N649" i="18"/>
  <c r="M650" i="18"/>
  <c r="T650" i="18" s="1"/>
  <c r="N650" i="18"/>
  <c r="U650" i="18" s="1"/>
  <c r="M651" i="18"/>
  <c r="N651" i="18"/>
  <c r="M652" i="18"/>
  <c r="T652" i="18" s="1"/>
  <c r="N652" i="18"/>
  <c r="U652" i="18" s="1"/>
  <c r="M653" i="18"/>
  <c r="T653" i="18" s="1"/>
  <c r="N653" i="18"/>
  <c r="M654" i="18"/>
  <c r="N654" i="18"/>
  <c r="M655" i="18"/>
  <c r="T655" i="18" s="1"/>
  <c r="N655" i="18"/>
  <c r="U655" i="18" s="1"/>
  <c r="M656" i="18"/>
  <c r="T656" i="18" s="1"/>
  <c r="N656" i="18"/>
  <c r="M657" i="18"/>
  <c r="N657" i="18"/>
  <c r="M658" i="18"/>
  <c r="T658" i="18" s="1"/>
  <c r="N658" i="18"/>
  <c r="U658" i="18" s="1"/>
  <c r="M659" i="18"/>
  <c r="N659" i="18"/>
  <c r="M660" i="18"/>
  <c r="T660" i="18" s="1"/>
  <c r="N660" i="18"/>
  <c r="U660" i="18" s="1"/>
  <c r="M661" i="18"/>
  <c r="T661" i="18" s="1"/>
  <c r="N661" i="18"/>
  <c r="M662" i="18"/>
  <c r="N662" i="18"/>
  <c r="M663" i="18"/>
  <c r="T663" i="18" s="1"/>
  <c r="N663" i="18"/>
  <c r="U663" i="18" s="1"/>
  <c r="M664" i="18"/>
  <c r="T664" i="18" s="1"/>
  <c r="N664" i="18"/>
  <c r="M665" i="18"/>
  <c r="N665" i="18"/>
  <c r="M666" i="18"/>
  <c r="T666" i="18" s="1"/>
  <c r="N666" i="18"/>
  <c r="U666" i="18" s="1"/>
  <c r="M667" i="18"/>
  <c r="N667" i="18"/>
  <c r="M668" i="18"/>
  <c r="T668" i="18" s="1"/>
  <c r="N668" i="18"/>
  <c r="U668" i="18" s="1"/>
  <c r="M669" i="18"/>
  <c r="T669" i="18" s="1"/>
  <c r="N669" i="18"/>
  <c r="M670" i="18"/>
  <c r="N670" i="18"/>
  <c r="M671" i="18"/>
  <c r="T671" i="18" s="1"/>
  <c r="N671" i="18"/>
  <c r="U671" i="18" s="1"/>
  <c r="M672" i="18"/>
  <c r="T672" i="18" s="1"/>
  <c r="N672" i="18"/>
  <c r="M673" i="18"/>
  <c r="N673" i="18"/>
  <c r="M674" i="18"/>
  <c r="T674" i="18" s="1"/>
  <c r="N674" i="18"/>
  <c r="U674" i="18" s="1"/>
  <c r="M675" i="18"/>
  <c r="N675" i="18"/>
  <c r="M676" i="18"/>
  <c r="T676" i="18" s="1"/>
  <c r="N676" i="18"/>
  <c r="U676" i="18" s="1"/>
  <c r="M677" i="18"/>
  <c r="T677" i="18" s="1"/>
  <c r="N677" i="18"/>
  <c r="M678" i="18"/>
  <c r="N678" i="18"/>
  <c r="M679" i="18"/>
  <c r="T679" i="18" s="1"/>
  <c r="N679" i="18"/>
  <c r="U679" i="18" s="1"/>
  <c r="M680" i="18"/>
  <c r="T680" i="18" s="1"/>
  <c r="N680" i="18"/>
  <c r="M681" i="18"/>
  <c r="N681" i="18"/>
  <c r="M682" i="18"/>
  <c r="T682" i="18" s="1"/>
  <c r="N682" i="18"/>
  <c r="U682" i="18" s="1"/>
  <c r="M683" i="18"/>
  <c r="N683" i="18"/>
  <c r="M684" i="18"/>
  <c r="T684" i="18" s="1"/>
  <c r="N684" i="18"/>
  <c r="U684" i="18" s="1"/>
  <c r="M685" i="18"/>
  <c r="T685" i="18" s="1"/>
  <c r="N685" i="18"/>
  <c r="M686" i="18"/>
  <c r="N686" i="18"/>
  <c r="M687" i="18"/>
  <c r="T687" i="18" s="1"/>
  <c r="N687" i="18"/>
  <c r="U687" i="18" s="1"/>
  <c r="M688" i="18"/>
  <c r="T688" i="18" s="1"/>
  <c r="N688" i="18"/>
  <c r="M689" i="18"/>
  <c r="N689" i="18"/>
  <c r="M690" i="18"/>
  <c r="T690" i="18" s="1"/>
  <c r="N690" i="18"/>
  <c r="U690" i="18" s="1"/>
  <c r="M691" i="18"/>
  <c r="N691" i="18"/>
  <c r="M692" i="18"/>
  <c r="T692" i="18" s="1"/>
  <c r="N692" i="18"/>
  <c r="U692" i="18" s="1"/>
  <c r="M693" i="18"/>
  <c r="T693" i="18" s="1"/>
  <c r="N693" i="18"/>
  <c r="M694" i="18"/>
  <c r="N694" i="18"/>
  <c r="M695" i="18"/>
  <c r="T695" i="18" s="1"/>
  <c r="N695" i="18"/>
  <c r="U695" i="18" s="1"/>
  <c r="M696" i="18"/>
  <c r="T696" i="18" s="1"/>
  <c r="N696" i="18"/>
  <c r="M697" i="18"/>
  <c r="N697" i="18"/>
  <c r="M698" i="18"/>
  <c r="T698" i="18" s="1"/>
  <c r="N698" i="18"/>
  <c r="U698" i="18" s="1"/>
  <c r="M699" i="18"/>
  <c r="N699" i="18"/>
  <c r="M700" i="18"/>
  <c r="T700" i="18" s="1"/>
  <c r="N700" i="18"/>
  <c r="U700" i="18" s="1"/>
  <c r="M701" i="18"/>
  <c r="T701" i="18" s="1"/>
  <c r="N701" i="18"/>
  <c r="U701" i="18" s="1"/>
  <c r="M702" i="18"/>
  <c r="N702" i="18"/>
  <c r="M703" i="18"/>
  <c r="T703" i="18" s="1"/>
  <c r="N703" i="18"/>
  <c r="U703" i="18" s="1"/>
  <c r="M704" i="18"/>
  <c r="T704" i="18" s="1"/>
  <c r="N704" i="18"/>
  <c r="M705" i="18"/>
  <c r="N705" i="18"/>
  <c r="M706" i="18"/>
  <c r="T706" i="18" s="1"/>
  <c r="N706" i="18"/>
  <c r="U706" i="18" s="1"/>
  <c r="M707" i="18"/>
  <c r="N707" i="18"/>
  <c r="M708" i="18"/>
  <c r="T708" i="18" s="1"/>
  <c r="N708" i="18"/>
  <c r="U708" i="18" s="1"/>
  <c r="M709" i="18"/>
  <c r="T709" i="18" s="1"/>
  <c r="N709" i="18"/>
  <c r="U709" i="18" s="1"/>
  <c r="M710" i="18"/>
  <c r="N710" i="18"/>
  <c r="M711" i="18"/>
  <c r="T711" i="18" s="1"/>
  <c r="N711" i="18"/>
  <c r="U711" i="18" s="1"/>
  <c r="M712" i="18"/>
  <c r="T712" i="18" s="1"/>
  <c r="N712" i="18"/>
  <c r="M713" i="18"/>
  <c r="N713" i="18"/>
  <c r="M714" i="18"/>
  <c r="T714" i="18" s="1"/>
  <c r="N714" i="18"/>
  <c r="U714" i="18" s="1"/>
  <c r="M715" i="18"/>
  <c r="N715" i="18"/>
  <c r="M716" i="18"/>
  <c r="T716" i="18" s="1"/>
  <c r="N716" i="18"/>
  <c r="U716" i="18" s="1"/>
  <c r="M717" i="18"/>
  <c r="T717" i="18" s="1"/>
  <c r="N717" i="18"/>
  <c r="U717" i="18" s="1"/>
  <c r="M718" i="18"/>
  <c r="N718" i="18"/>
  <c r="M719" i="18"/>
  <c r="T719" i="18" s="1"/>
  <c r="N719" i="18"/>
  <c r="U719" i="18" s="1"/>
  <c r="M720" i="18"/>
  <c r="T720" i="18" s="1"/>
  <c r="N720" i="18"/>
  <c r="M721" i="18"/>
  <c r="N721" i="18"/>
  <c r="M722" i="18"/>
  <c r="T722" i="18" s="1"/>
  <c r="N722" i="18"/>
  <c r="U722" i="18" s="1"/>
  <c r="M723" i="18"/>
  <c r="N723" i="18"/>
  <c r="M724" i="18"/>
  <c r="T724" i="18" s="1"/>
  <c r="N724" i="18"/>
  <c r="U724" i="18" s="1"/>
  <c r="M725" i="18"/>
  <c r="T725" i="18" s="1"/>
  <c r="N725" i="18"/>
  <c r="U725" i="18" s="1"/>
  <c r="M726" i="18"/>
  <c r="N726" i="18"/>
  <c r="M727" i="18"/>
  <c r="T727" i="18" s="1"/>
  <c r="N727" i="18"/>
  <c r="U727" i="18" s="1"/>
  <c r="M728" i="18"/>
  <c r="T728" i="18" s="1"/>
  <c r="N728" i="18"/>
  <c r="M729" i="18"/>
  <c r="N729" i="18"/>
  <c r="M730" i="18"/>
  <c r="T730" i="18" s="1"/>
  <c r="N730" i="18"/>
  <c r="U730" i="18" s="1"/>
  <c r="M731" i="18"/>
  <c r="N731" i="18"/>
  <c r="M732" i="18"/>
  <c r="T732" i="18" s="1"/>
  <c r="N732" i="18"/>
  <c r="U732" i="18" s="1"/>
  <c r="M733" i="18"/>
  <c r="T733" i="18" s="1"/>
  <c r="N733" i="18"/>
  <c r="U733" i="18" s="1"/>
  <c r="M734" i="18"/>
  <c r="N734" i="18"/>
  <c r="M735" i="18"/>
  <c r="T735" i="18" s="1"/>
  <c r="N735" i="18"/>
  <c r="U735" i="18" s="1"/>
  <c r="M736" i="18"/>
  <c r="T736" i="18" s="1"/>
  <c r="N736" i="18"/>
  <c r="M737" i="18"/>
  <c r="N737" i="18"/>
  <c r="M738" i="18"/>
  <c r="T738" i="18" s="1"/>
  <c r="N738" i="18"/>
  <c r="U738" i="18" s="1"/>
  <c r="M739" i="18"/>
  <c r="N739" i="18"/>
  <c r="M740" i="18"/>
  <c r="T740" i="18" s="1"/>
  <c r="N740" i="18"/>
  <c r="U740" i="18" s="1"/>
  <c r="M741" i="18"/>
  <c r="T741" i="18" s="1"/>
  <c r="N741" i="18"/>
  <c r="U741" i="18" s="1"/>
  <c r="M742" i="18"/>
  <c r="N742" i="18"/>
  <c r="M743" i="18"/>
  <c r="T743" i="18" s="1"/>
  <c r="N743" i="18"/>
  <c r="U743" i="18" s="1"/>
  <c r="M744" i="18"/>
  <c r="T744" i="18" s="1"/>
  <c r="N744" i="18"/>
  <c r="M745" i="18"/>
  <c r="N745" i="18"/>
  <c r="M746" i="18"/>
  <c r="T746" i="18" s="1"/>
  <c r="N746" i="18"/>
  <c r="U746" i="18" s="1"/>
  <c r="M747" i="18"/>
  <c r="N747" i="18"/>
  <c r="M748" i="18"/>
  <c r="T748" i="18" s="1"/>
  <c r="N748" i="18"/>
  <c r="U748" i="18" s="1"/>
  <c r="M749" i="18"/>
  <c r="T749" i="18" s="1"/>
  <c r="N749" i="18"/>
  <c r="U749" i="18" s="1"/>
  <c r="M750" i="18"/>
  <c r="N750" i="18"/>
  <c r="M751" i="18"/>
  <c r="T751" i="18" s="1"/>
  <c r="N751" i="18"/>
  <c r="U751" i="18" s="1"/>
  <c r="M752" i="18"/>
  <c r="T752" i="18" s="1"/>
  <c r="N752" i="18"/>
  <c r="M753" i="18"/>
  <c r="N753" i="18"/>
  <c r="M754" i="18"/>
  <c r="T754" i="18" s="1"/>
  <c r="N754" i="18"/>
  <c r="U754" i="18" s="1"/>
  <c r="M755" i="18"/>
  <c r="N755" i="18"/>
  <c r="M756" i="18"/>
  <c r="T756" i="18" s="1"/>
  <c r="N756" i="18"/>
  <c r="U756" i="18" s="1"/>
  <c r="M757" i="18"/>
  <c r="T757" i="18" s="1"/>
  <c r="N757" i="18"/>
  <c r="U757" i="18" s="1"/>
  <c r="M758" i="18"/>
  <c r="N758" i="18"/>
  <c r="M759" i="18"/>
  <c r="T759" i="18" s="1"/>
  <c r="N759" i="18"/>
  <c r="U759" i="18" s="1"/>
  <c r="M760" i="18"/>
  <c r="T760" i="18" s="1"/>
  <c r="N760" i="18"/>
  <c r="M761" i="18"/>
  <c r="N761" i="18"/>
  <c r="M762" i="18"/>
  <c r="T762" i="18" s="1"/>
  <c r="N762" i="18"/>
  <c r="U762" i="18" s="1"/>
  <c r="M763" i="18"/>
  <c r="N763" i="18"/>
  <c r="M764" i="18"/>
  <c r="T764" i="18" s="1"/>
  <c r="N764" i="18"/>
  <c r="U764" i="18" s="1"/>
  <c r="M765" i="18"/>
  <c r="T765" i="18" s="1"/>
  <c r="N765" i="18"/>
  <c r="U765" i="18" s="1"/>
  <c r="M766" i="18"/>
  <c r="N766" i="18"/>
  <c r="M767" i="18"/>
  <c r="T767" i="18" s="1"/>
  <c r="N767" i="18"/>
  <c r="U767" i="18" s="1"/>
  <c r="M768" i="18"/>
  <c r="T768" i="18" s="1"/>
  <c r="N768" i="18"/>
  <c r="M769" i="18"/>
  <c r="N769" i="18"/>
  <c r="M770" i="18"/>
  <c r="T770" i="18" s="1"/>
  <c r="N770" i="18"/>
  <c r="U770" i="18" s="1"/>
  <c r="M771" i="18"/>
  <c r="N771" i="18"/>
  <c r="M772" i="18"/>
  <c r="T772" i="18" s="1"/>
  <c r="N772" i="18"/>
  <c r="U772" i="18" s="1"/>
  <c r="M773" i="18"/>
  <c r="T773" i="18" s="1"/>
  <c r="N773" i="18"/>
  <c r="U773" i="18" s="1"/>
  <c r="M774" i="18"/>
  <c r="N774" i="18"/>
  <c r="M775" i="18"/>
  <c r="T775" i="18" s="1"/>
  <c r="N775" i="18"/>
  <c r="U775" i="18" s="1"/>
  <c r="M776" i="18"/>
  <c r="T776" i="18" s="1"/>
  <c r="N776" i="18"/>
  <c r="M777" i="18"/>
  <c r="N777" i="18"/>
  <c r="M778" i="18"/>
  <c r="T778" i="18" s="1"/>
  <c r="N778" i="18"/>
  <c r="U778" i="18" s="1"/>
  <c r="M779" i="18"/>
  <c r="N779" i="18"/>
  <c r="M780" i="18"/>
  <c r="T780" i="18" s="1"/>
  <c r="N780" i="18"/>
  <c r="U780" i="18" s="1"/>
  <c r="M781" i="18"/>
  <c r="T781" i="18" s="1"/>
  <c r="N781" i="18"/>
  <c r="U781" i="18" s="1"/>
  <c r="M782" i="18"/>
  <c r="N782" i="18"/>
  <c r="M783" i="18"/>
  <c r="T783" i="18" s="1"/>
  <c r="N783" i="18"/>
  <c r="U783" i="18" s="1"/>
  <c r="M784" i="18"/>
  <c r="T784" i="18" s="1"/>
  <c r="N784" i="18"/>
  <c r="M785" i="18"/>
  <c r="N785" i="18"/>
  <c r="M786" i="18"/>
  <c r="T786" i="18" s="1"/>
  <c r="N786" i="18"/>
  <c r="U786" i="18" s="1"/>
  <c r="M787" i="18"/>
  <c r="N787" i="18"/>
  <c r="M788" i="18"/>
  <c r="T788" i="18" s="1"/>
  <c r="N788" i="18"/>
  <c r="U788" i="18" s="1"/>
  <c r="M789" i="18"/>
  <c r="T789" i="18" s="1"/>
  <c r="N789" i="18"/>
  <c r="U789" i="18" s="1"/>
  <c r="M790" i="18"/>
  <c r="N790" i="18"/>
  <c r="M791" i="18"/>
  <c r="T791" i="18" s="1"/>
  <c r="N791" i="18"/>
  <c r="U791" i="18" s="1"/>
  <c r="M792" i="18"/>
  <c r="T792" i="18" s="1"/>
  <c r="N792" i="18"/>
  <c r="M793" i="18"/>
  <c r="N793" i="18"/>
  <c r="M794" i="18"/>
  <c r="T794" i="18" s="1"/>
  <c r="N794" i="18"/>
  <c r="U794" i="18" s="1"/>
  <c r="M795" i="18"/>
  <c r="N795" i="18"/>
  <c r="M796" i="18"/>
  <c r="T796" i="18" s="1"/>
  <c r="N796" i="18"/>
  <c r="U796" i="18" s="1"/>
  <c r="M797" i="18"/>
  <c r="T797" i="18" s="1"/>
  <c r="N797" i="18"/>
  <c r="U797" i="18" s="1"/>
  <c r="M798" i="18"/>
  <c r="N798" i="18"/>
  <c r="M799" i="18"/>
  <c r="T799" i="18" s="1"/>
  <c r="N799" i="18"/>
  <c r="U799" i="18" s="1"/>
  <c r="M800" i="18"/>
  <c r="T800" i="18" s="1"/>
  <c r="N800" i="18"/>
  <c r="M801" i="18"/>
  <c r="N801" i="18"/>
  <c r="M802" i="18"/>
  <c r="T802" i="18" s="1"/>
  <c r="N802" i="18"/>
  <c r="U802" i="18" s="1"/>
  <c r="M803" i="18"/>
  <c r="N803" i="18"/>
  <c r="M804" i="18"/>
  <c r="T804" i="18" s="1"/>
  <c r="N804" i="18"/>
  <c r="U804" i="18" s="1"/>
  <c r="M805" i="18"/>
  <c r="T805" i="18" s="1"/>
  <c r="N805" i="18"/>
  <c r="U805" i="18" s="1"/>
  <c r="M806" i="18"/>
  <c r="N806" i="18"/>
  <c r="M807" i="18"/>
  <c r="T807" i="18" s="1"/>
  <c r="N807" i="18"/>
  <c r="U807" i="18" s="1"/>
  <c r="M808" i="18"/>
  <c r="T808" i="18" s="1"/>
  <c r="N808" i="18"/>
  <c r="M809" i="18"/>
  <c r="N809" i="18"/>
  <c r="M810" i="18"/>
  <c r="T810" i="18" s="1"/>
  <c r="N810" i="18"/>
  <c r="U810" i="18" s="1"/>
  <c r="M811" i="18"/>
  <c r="N811" i="18"/>
  <c r="M812" i="18"/>
  <c r="T812" i="18" s="1"/>
  <c r="N812" i="18"/>
  <c r="U812" i="18" s="1"/>
  <c r="M813" i="18"/>
  <c r="T813" i="18" s="1"/>
  <c r="N813" i="18"/>
  <c r="U813" i="18" s="1"/>
  <c r="M814" i="18"/>
  <c r="N814" i="18"/>
  <c r="M815" i="18"/>
  <c r="T815" i="18" s="1"/>
  <c r="N815" i="18"/>
  <c r="U815" i="18" s="1"/>
  <c r="M816" i="18"/>
  <c r="T816" i="18" s="1"/>
  <c r="N816" i="18"/>
  <c r="M817" i="18"/>
  <c r="N817" i="18"/>
  <c r="M818" i="18"/>
  <c r="T818" i="18" s="1"/>
  <c r="N818" i="18"/>
  <c r="U818" i="18" s="1"/>
  <c r="M819" i="18"/>
  <c r="N819" i="18"/>
  <c r="M820" i="18"/>
  <c r="T820" i="18" s="1"/>
  <c r="N820" i="18"/>
  <c r="U820" i="18" s="1"/>
  <c r="M821" i="18"/>
  <c r="T821" i="18" s="1"/>
  <c r="N821" i="18"/>
  <c r="U821" i="18" s="1"/>
  <c r="M822" i="18"/>
  <c r="N822" i="18"/>
  <c r="M823" i="18"/>
  <c r="T823" i="18" s="1"/>
  <c r="N823" i="18"/>
  <c r="U823" i="18" s="1"/>
  <c r="M824" i="18"/>
  <c r="T824" i="18" s="1"/>
  <c r="N824" i="18"/>
  <c r="M825" i="18"/>
  <c r="N825" i="18"/>
  <c r="M826" i="18"/>
  <c r="T826" i="18" s="1"/>
  <c r="N826" i="18"/>
  <c r="U826" i="18" s="1"/>
  <c r="M827" i="18"/>
  <c r="N827" i="18"/>
  <c r="M828" i="18"/>
  <c r="T828" i="18" s="1"/>
  <c r="N828" i="18"/>
  <c r="U828" i="18" s="1"/>
  <c r="M829" i="18"/>
  <c r="T829" i="18" s="1"/>
  <c r="N829" i="18"/>
  <c r="U829" i="18" s="1"/>
  <c r="M830" i="18"/>
  <c r="N830" i="18"/>
  <c r="M831" i="18"/>
  <c r="T831" i="18" s="1"/>
  <c r="N831" i="18"/>
  <c r="U831" i="18" s="1"/>
  <c r="M832" i="18"/>
  <c r="T832" i="18" s="1"/>
  <c r="N832" i="18"/>
  <c r="M833" i="18"/>
  <c r="N833" i="18"/>
  <c r="M834" i="18"/>
  <c r="T834" i="18" s="1"/>
  <c r="N834" i="18"/>
  <c r="U834" i="18" s="1"/>
  <c r="M835" i="18"/>
  <c r="N835" i="18"/>
  <c r="M836" i="18"/>
  <c r="T836" i="18" s="1"/>
  <c r="N836" i="18"/>
  <c r="U836" i="18" s="1"/>
  <c r="M837" i="18"/>
  <c r="T837" i="18" s="1"/>
  <c r="N837" i="18"/>
  <c r="U837" i="18" s="1"/>
  <c r="M838" i="18"/>
  <c r="N838" i="18"/>
  <c r="M839" i="18"/>
  <c r="T839" i="18" s="1"/>
  <c r="N839" i="18"/>
  <c r="U839" i="18" s="1"/>
  <c r="M840" i="18"/>
  <c r="T840" i="18" s="1"/>
  <c r="N840" i="18"/>
  <c r="M841" i="18"/>
  <c r="N841" i="18"/>
  <c r="M842" i="18"/>
  <c r="T842" i="18" s="1"/>
  <c r="N842" i="18"/>
  <c r="U842" i="18" s="1"/>
  <c r="M843" i="18"/>
  <c r="N843" i="18"/>
  <c r="M844" i="18"/>
  <c r="T844" i="18" s="1"/>
  <c r="N844" i="18"/>
  <c r="U844" i="18" s="1"/>
  <c r="M845" i="18"/>
  <c r="T845" i="18" s="1"/>
  <c r="N845" i="18"/>
  <c r="U845" i="18" s="1"/>
  <c r="M846" i="18"/>
  <c r="N846" i="18"/>
  <c r="M847" i="18"/>
  <c r="T847" i="18" s="1"/>
  <c r="N847" i="18"/>
  <c r="U847" i="18" s="1"/>
  <c r="M848" i="18"/>
  <c r="T848" i="18" s="1"/>
  <c r="N848" i="18"/>
  <c r="M849" i="18"/>
  <c r="N849" i="18"/>
  <c r="M850" i="18"/>
  <c r="T850" i="18" s="1"/>
  <c r="N850" i="18"/>
  <c r="U850" i="18" s="1"/>
  <c r="M851" i="18"/>
  <c r="N851" i="18"/>
  <c r="M852" i="18"/>
  <c r="T852" i="18" s="1"/>
  <c r="N852" i="18"/>
  <c r="U852" i="18" s="1"/>
  <c r="M853" i="18"/>
  <c r="T853" i="18" s="1"/>
  <c r="N853" i="18"/>
  <c r="U853" i="18" s="1"/>
  <c r="M854" i="18"/>
  <c r="N854" i="18"/>
  <c r="M855" i="18"/>
  <c r="T855" i="18" s="1"/>
  <c r="N855" i="18"/>
  <c r="U855" i="18" s="1"/>
  <c r="M856" i="18"/>
  <c r="T856" i="18" s="1"/>
  <c r="N856" i="18"/>
  <c r="M857" i="18"/>
  <c r="N857" i="18"/>
  <c r="M858" i="18"/>
  <c r="T858" i="18" s="1"/>
  <c r="N858" i="18"/>
  <c r="U858" i="18" s="1"/>
  <c r="M859" i="18"/>
  <c r="N859" i="18"/>
  <c r="M860" i="18"/>
  <c r="T860" i="18" s="1"/>
  <c r="N860" i="18"/>
  <c r="U860" i="18" s="1"/>
  <c r="M861" i="18"/>
  <c r="T861" i="18" s="1"/>
  <c r="N861" i="18"/>
  <c r="U861" i="18" s="1"/>
  <c r="M862" i="18"/>
  <c r="N862" i="18"/>
  <c r="M863" i="18"/>
  <c r="T863" i="18" s="1"/>
  <c r="N863" i="18"/>
  <c r="U863" i="18" s="1"/>
  <c r="M864" i="18"/>
  <c r="T864" i="18" s="1"/>
  <c r="N864" i="18"/>
  <c r="M865" i="18"/>
  <c r="N865" i="18"/>
  <c r="M866" i="18"/>
  <c r="T866" i="18" s="1"/>
  <c r="N866" i="18"/>
  <c r="U866" i="18" s="1"/>
  <c r="M867" i="18"/>
  <c r="N867" i="18"/>
  <c r="M868" i="18"/>
  <c r="T868" i="18" s="1"/>
  <c r="N868" i="18"/>
  <c r="U868" i="18" s="1"/>
  <c r="M869" i="18"/>
  <c r="T869" i="18" s="1"/>
  <c r="N869" i="18"/>
  <c r="U869" i="18" s="1"/>
  <c r="M870" i="18"/>
  <c r="N870" i="18"/>
  <c r="M871" i="18"/>
  <c r="T871" i="18" s="1"/>
  <c r="N871" i="18"/>
  <c r="U871" i="18" s="1"/>
  <c r="M872" i="18"/>
  <c r="T872" i="18" s="1"/>
  <c r="N872" i="18"/>
  <c r="M873" i="18"/>
  <c r="N873" i="18"/>
  <c r="M874" i="18"/>
  <c r="T874" i="18" s="1"/>
  <c r="N874" i="18"/>
  <c r="U874" i="18" s="1"/>
  <c r="M875" i="18"/>
  <c r="N875" i="18"/>
  <c r="M876" i="18"/>
  <c r="T876" i="18" s="1"/>
  <c r="N876" i="18"/>
  <c r="U876" i="18" s="1"/>
  <c r="M877" i="18"/>
  <c r="T877" i="18" s="1"/>
  <c r="N877" i="18"/>
  <c r="U877" i="18" s="1"/>
  <c r="M878" i="18"/>
  <c r="N878" i="18"/>
  <c r="M879" i="18"/>
  <c r="T879" i="18" s="1"/>
  <c r="N879" i="18"/>
  <c r="U879" i="18" s="1"/>
  <c r="M880" i="18"/>
  <c r="T880" i="18" s="1"/>
  <c r="N880" i="18"/>
  <c r="M881" i="18"/>
  <c r="N881" i="18"/>
  <c r="M882" i="18"/>
  <c r="T882" i="18" s="1"/>
  <c r="N882" i="18"/>
  <c r="U882" i="18" s="1"/>
  <c r="M883" i="18"/>
  <c r="N883" i="18"/>
  <c r="M884" i="18"/>
  <c r="T884" i="18" s="1"/>
  <c r="N884" i="18"/>
  <c r="U884" i="18" s="1"/>
  <c r="M885" i="18"/>
  <c r="T885" i="18" s="1"/>
  <c r="N885" i="18"/>
  <c r="U885" i="18" s="1"/>
  <c r="M886" i="18"/>
  <c r="N886" i="18"/>
  <c r="M887" i="18"/>
  <c r="T887" i="18" s="1"/>
  <c r="N887" i="18"/>
  <c r="U887" i="18" s="1"/>
  <c r="M888" i="18"/>
  <c r="T888" i="18" s="1"/>
  <c r="N888" i="18"/>
  <c r="M889" i="18"/>
  <c r="N889" i="18"/>
  <c r="M890" i="18"/>
  <c r="T890" i="18" s="1"/>
  <c r="N890" i="18"/>
  <c r="U890" i="18" s="1"/>
  <c r="M891" i="18"/>
  <c r="N891" i="18"/>
  <c r="M892" i="18"/>
  <c r="T892" i="18" s="1"/>
  <c r="N892" i="18"/>
  <c r="U892" i="18" s="1"/>
  <c r="M893" i="18"/>
  <c r="T893" i="18" s="1"/>
  <c r="N893" i="18"/>
  <c r="U893" i="18" s="1"/>
  <c r="M894" i="18"/>
  <c r="N894" i="18"/>
  <c r="M895" i="18"/>
  <c r="T895" i="18" s="1"/>
  <c r="N895" i="18"/>
  <c r="U895" i="18" s="1"/>
  <c r="M896" i="18"/>
  <c r="T896" i="18" s="1"/>
  <c r="N896" i="18"/>
  <c r="M897" i="18"/>
  <c r="N897" i="18"/>
  <c r="M898" i="18"/>
  <c r="T898" i="18" s="1"/>
  <c r="N898" i="18"/>
  <c r="U898" i="18" s="1"/>
  <c r="M899" i="18"/>
  <c r="N899" i="18"/>
  <c r="M900" i="18"/>
  <c r="T900" i="18" s="1"/>
  <c r="N900" i="18"/>
  <c r="U900" i="18" s="1"/>
  <c r="M901" i="18"/>
  <c r="T901" i="18" s="1"/>
  <c r="N901" i="18"/>
  <c r="U901" i="18" s="1"/>
  <c r="M902" i="18"/>
  <c r="N902" i="18"/>
  <c r="M903" i="18"/>
  <c r="T903" i="18" s="1"/>
  <c r="N903" i="18"/>
  <c r="U903" i="18" s="1"/>
  <c r="M904" i="18"/>
  <c r="T904" i="18" s="1"/>
  <c r="N904" i="18"/>
  <c r="M905" i="18"/>
  <c r="N905" i="18"/>
  <c r="M906" i="18"/>
  <c r="T906" i="18" s="1"/>
  <c r="N906" i="18"/>
  <c r="U906" i="18" s="1"/>
  <c r="M907" i="18"/>
  <c r="N907" i="18"/>
  <c r="M908" i="18"/>
  <c r="T908" i="18" s="1"/>
  <c r="N908" i="18"/>
  <c r="U908" i="18" s="1"/>
  <c r="M909" i="18"/>
  <c r="T909" i="18" s="1"/>
  <c r="N909" i="18"/>
  <c r="U909" i="18" s="1"/>
  <c r="M910" i="18"/>
  <c r="N910" i="18"/>
  <c r="M911" i="18"/>
  <c r="T911" i="18" s="1"/>
  <c r="N911" i="18"/>
  <c r="U911" i="18" s="1"/>
  <c r="M912" i="18"/>
  <c r="T912" i="18" s="1"/>
  <c r="N912" i="18"/>
  <c r="M913" i="18"/>
  <c r="N913" i="18"/>
  <c r="M914" i="18"/>
  <c r="T914" i="18" s="1"/>
  <c r="N914" i="18"/>
  <c r="U914" i="18" s="1"/>
  <c r="M915" i="18"/>
  <c r="N915" i="18"/>
  <c r="M916" i="18"/>
  <c r="T916" i="18" s="1"/>
  <c r="N916" i="18"/>
  <c r="U916" i="18" s="1"/>
  <c r="M917" i="18"/>
  <c r="T917" i="18" s="1"/>
  <c r="N917" i="18"/>
  <c r="U917" i="18" s="1"/>
  <c r="M918" i="18"/>
  <c r="N918" i="18"/>
  <c r="M919" i="18"/>
  <c r="T919" i="18" s="1"/>
  <c r="N919" i="18"/>
  <c r="U919" i="18" s="1"/>
  <c r="M920" i="18"/>
  <c r="T920" i="18" s="1"/>
  <c r="N920" i="18"/>
  <c r="M921" i="18"/>
  <c r="N921" i="18"/>
  <c r="M922" i="18"/>
  <c r="T922" i="18" s="1"/>
  <c r="N922" i="18"/>
  <c r="U922" i="18" s="1"/>
  <c r="M923" i="18"/>
  <c r="N923" i="18"/>
  <c r="M924" i="18"/>
  <c r="T924" i="18" s="1"/>
  <c r="N924" i="18"/>
  <c r="U924" i="18" s="1"/>
  <c r="M925" i="18"/>
  <c r="T925" i="18" s="1"/>
  <c r="N925" i="18"/>
  <c r="U925" i="18" s="1"/>
  <c r="M926" i="18"/>
  <c r="N926" i="18"/>
  <c r="M927" i="18"/>
  <c r="T927" i="18" s="1"/>
  <c r="N927" i="18"/>
  <c r="U927" i="18" s="1"/>
  <c r="M928" i="18"/>
  <c r="T928" i="18" s="1"/>
  <c r="N928" i="18"/>
  <c r="M929" i="18"/>
  <c r="N929" i="18"/>
  <c r="M930" i="18"/>
  <c r="T930" i="18" s="1"/>
  <c r="N930" i="18"/>
  <c r="U930" i="18" s="1"/>
  <c r="M931" i="18"/>
  <c r="N931" i="18"/>
  <c r="M932" i="18"/>
  <c r="T932" i="18" s="1"/>
  <c r="N932" i="18"/>
  <c r="U932" i="18" s="1"/>
  <c r="M933" i="18"/>
  <c r="T933" i="18" s="1"/>
  <c r="N933" i="18"/>
  <c r="U933" i="18" s="1"/>
  <c r="M934" i="18"/>
  <c r="N934" i="18"/>
  <c r="M935" i="18"/>
  <c r="T935" i="18" s="1"/>
  <c r="N935" i="18"/>
  <c r="U935" i="18" s="1"/>
  <c r="M936" i="18"/>
  <c r="T936" i="18" s="1"/>
  <c r="N936" i="18"/>
  <c r="M937" i="18"/>
  <c r="N937" i="18"/>
  <c r="M938" i="18"/>
  <c r="T938" i="18" s="1"/>
  <c r="N938" i="18"/>
  <c r="U938" i="18" s="1"/>
  <c r="M939" i="18"/>
  <c r="N939" i="18"/>
  <c r="M940" i="18"/>
  <c r="T940" i="18" s="1"/>
  <c r="N940" i="18"/>
  <c r="U940" i="18" s="1"/>
  <c r="M941" i="18"/>
  <c r="T941" i="18" s="1"/>
  <c r="N941" i="18"/>
  <c r="U941" i="18" s="1"/>
  <c r="M942" i="18"/>
  <c r="N942" i="18"/>
  <c r="M943" i="18"/>
  <c r="T943" i="18" s="1"/>
  <c r="N943" i="18"/>
  <c r="U943" i="18" s="1"/>
  <c r="M944" i="18"/>
  <c r="T944" i="18" s="1"/>
  <c r="N944" i="18"/>
  <c r="M945" i="18"/>
  <c r="N945" i="18"/>
  <c r="M946" i="18"/>
  <c r="T946" i="18" s="1"/>
  <c r="N946" i="18"/>
  <c r="U946" i="18" s="1"/>
  <c r="M947" i="18"/>
  <c r="N947" i="18"/>
  <c r="M948" i="18"/>
  <c r="T948" i="18" s="1"/>
  <c r="N948" i="18"/>
  <c r="U948" i="18" s="1"/>
  <c r="M949" i="18"/>
  <c r="T949" i="18" s="1"/>
  <c r="N949" i="18"/>
  <c r="U949" i="18" s="1"/>
  <c r="M950" i="18"/>
  <c r="N950" i="18"/>
  <c r="M951" i="18"/>
  <c r="T951" i="18" s="1"/>
  <c r="N951" i="18"/>
  <c r="U951" i="18" s="1"/>
  <c r="M952" i="18"/>
  <c r="T952" i="18" s="1"/>
  <c r="N952" i="18"/>
  <c r="M953" i="18"/>
  <c r="N953" i="18"/>
  <c r="M954" i="18"/>
  <c r="T954" i="18" s="1"/>
  <c r="N954" i="18"/>
  <c r="U954" i="18" s="1"/>
  <c r="M955" i="18"/>
  <c r="N955" i="18"/>
  <c r="M956" i="18"/>
  <c r="T956" i="18" s="1"/>
  <c r="N956" i="18"/>
  <c r="U956" i="18" s="1"/>
  <c r="M957" i="18"/>
  <c r="T957" i="18" s="1"/>
  <c r="N957" i="18"/>
  <c r="U957" i="18" s="1"/>
  <c r="M958" i="18"/>
  <c r="N958" i="18"/>
  <c r="M959" i="18"/>
  <c r="T959" i="18" s="1"/>
  <c r="N959" i="18"/>
  <c r="U959" i="18" s="1"/>
  <c r="M960" i="18"/>
  <c r="T960" i="18" s="1"/>
  <c r="N960" i="18"/>
  <c r="M961" i="18"/>
  <c r="N961" i="18"/>
  <c r="M962" i="18"/>
  <c r="T962" i="18" s="1"/>
  <c r="N962" i="18"/>
  <c r="U962" i="18" s="1"/>
  <c r="M963" i="18"/>
  <c r="N963" i="18"/>
  <c r="M964" i="18"/>
  <c r="T964" i="18" s="1"/>
  <c r="N964" i="18"/>
  <c r="U964" i="18" s="1"/>
  <c r="M965" i="18"/>
  <c r="T965" i="18" s="1"/>
  <c r="N965" i="18"/>
  <c r="U965" i="18" s="1"/>
  <c r="M966" i="18"/>
  <c r="N966" i="18"/>
  <c r="M967" i="18"/>
  <c r="T967" i="18" s="1"/>
  <c r="N967" i="18"/>
  <c r="U967" i="18" s="1"/>
  <c r="M968" i="18"/>
  <c r="T968" i="18" s="1"/>
  <c r="N968" i="18"/>
  <c r="M969" i="18"/>
  <c r="N969" i="18"/>
  <c r="M970" i="18"/>
  <c r="T970" i="18" s="1"/>
  <c r="N970" i="18"/>
  <c r="U970" i="18" s="1"/>
  <c r="M971" i="18"/>
  <c r="N971" i="18"/>
  <c r="M972" i="18"/>
  <c r="T972" i="18" s="1"/>
  <c r="N972" i="18"/>
  <c r="U972" i="18" s="1"/>
  <c r="M973" i="18"/>
  <c r="T973" i="18" s="1"/>
  <c r="N973" i="18"/>
  <c r="U973" i="18" s="1"/>
  <c r="M974" i="18"/>
  <c r="N974" i="18"/>
  <c r="M975" i="18"/>
  <c r="T975" i="18" s="1"/>
  <c r="N975" i="18"/>
  <c r="U975" i="18" s="1"/>
  <c r="M976" i="18"/>
  <c r="T976" i="18" s="1"/>
  <c r="N976" i="18"/>
  <c r="M977" i="18"/>
  <c r="N977" i="18"/>
  <c r="M978" i="18"/>
  <c r="T978" i="18" s="1"/>
  <c r="N978" i="18"/>
  <c r="U978" i="18" s="1"/>
  <c r="M979" i="18"/>
  <c r="N979" i="18"/>
  <c r="M980" i="18"/>
  <c r="T980" i="18" s="1"/>
  <c r="N980" i="18"/>
  <c r="U980" i="18" s="1"/>
  <c r="M981" i="18"/>
  <c r="T981" i="18" s="1"/>
  <c r="N981" i="18"/>
  <c r="U981" i="18" s="1"/>
  <c r="M982" i="18"/>
  <c r="N982" i="18"/>
  <c r="M983" i="18"/>
  <c r="T983" i="18" s="1"/>
  <c r="N983" i="18"/>
  <c r="U983" i="18" s="1"/>
  <c r="M984" i="18"/>
  <c r="T984" i="18" s="1"/>
  <c r="N984" i="18"/>
  <c r="M985" i="18"/>
  <c r="N985" i="18"/>
  <c r="M986" i="18"/>
  <c r="T986" i="18" s="1"/>
  <c r="N986" i="18"/>
  <c r="U986" i="18" s="1"/>
  <c r="M987" i="18"/>
  <c r="N987" i="18"/>
  <c r="M988" i="18"/>
  <c r="T988" i="18" s="1"/>
  <c r="N988" i="18"/>
  <c r="U988" i="18" s="1"/>
  <c r="M989" i="18"/>
  <c r="T989" i="18" s="1"/>
  <c r="N989" i="18"/>
  <c r="U989" i="18" s="1"/>
  <c r="M990" i="18"/>
  <c r="N990" i="18"/>
  <c r="M991" i="18"/>
  <c r="T991" i="18" s="1"/>
  <c r="N991" i="18"/>
  <c r="U991" i="18" s="1"/>
  <c r="M992" i="18"/>
  <c r="T992" i="18" s="1"/>
  <c r="N992" i="18"/>
  <c r="M993" i="18"/>
  <c r="N993" i="18"/>
  <c r="M994" i="18"/>
  <c r="T994" i="18" s="1"/>
  <c r="N994" i="18"/>
  <c r="U994" i="18" s="1"/>
  <c r="M995" i="18"/>
  <c r="N995" i="18"/>
  <c r="M996" i="18"/>
  <c r="T996" i="18" s="1"/>
  <c r="N996" i="18"/>
  <c r="U996" i="18" s="1"/>
  <c r="M997" i="18"/>
  <c r="T997" i="18" s="1"/>
  <c r="N997" i="18"/>
  <c r="U997" i="18" s="1"/>
  <c r="M998" i="18"/>
  <c r="N998" i="18"/>
  <c r="M999" i="18"/>
  <c r="T999" i="18" s="1"/>
  <c r="N999" i="18"/>
  <c r="U999" i="18" s="1"/>
  <c r="M1000" i="18"/>
  <c r="T1000" i="18" s="1"/>
  <c r="N1000" i="18"/>
  <c r="M1001" i="18"/>
  <c r="N1001" i="18"/>
  <c r="M1002" i="18"/>
  <c r="T1002" i="18" s="1"/>
  <c r="N1002" i="18"/>
  <c r="U1002" i="18" s="1"/>
  <c r="M1003" i="18"/>
  <c r="N1003" i="18"/>
  <c r="M1004" i="18"/>
  <c r="T1004" i="18" s="1"/>
  <c r="N1004" i="18"/>
  <c r="U1004" i="18" s="1"/>
  <c r="M1005" i="18"/>
  <c r="T1005" i="18" s="1"/>
  <c r="N1005" i="18"/>
  <c r="U1005" i="18" s="1"/>
  <c r="M1006" i="18"/>
  <c r="N1006" i="18"/>
  <c r="M1007" i="18"/>
  <c r="T1007" i="18" s="1"/>
  <c r="N1007" i="18"/>
  <c r="U1007" i="18" s="1"/>
  <c r="M1008" i="18"/>
  <c r="T1008" i="18" s="1"/>
  <c r="N1008" i="18"/>
  <c r="M1009" i="18"/>
  <c r="N1009" i="18"/>
  <c r="M1010" i="18"/>
  <c r="T1010" i="18" s="1"/>
  <c r="N1010" i="18"/>
  <c r="U1010" i="18" s="1"/>
  <c r="M1011" i="18"/>
  <c r="N1011" i="18"/>
  <c r="M1012" i="18"/>
  <c r="T1012" i="18" s="1"/>
  <c r="N1012" i="18"/>
  <c r="U1012" i="18" s="1"/>
  <c r="M1013" i="18"/>
  <c r="T1013" i="18" s="1"/>
  <c r="N1013" i="18"/>
  <c r="U1013" i="18" s="1"/>
  <c r="M1014" i="18"/>
  <c r="N1014" i="18"/>
  <c r="M1015" i="18"/>
  <c r="T1015" i="18" s="1"/>
  <c r="N1015" i="18"/>
  <c r="U1015" i="18" s="1"/>
  <c r="M1016" i="18"/>
  <c r="T1016" i="18" s="1"/>
  <c r="N1016" i="18"/>
  <c r="M1017" i="18"/>
  <c r="N1017" i="18"/>
  <c r="M1018" i="18"/>
  <c r="T1018" i="18" s="1"/>
  <c r="N1018" i="18"/>
  <c r="U1018" i="18" s="1"/>
  <c r="M1019" i="18"/>
  <c r="N1019" i="18"/>
  <c r="M1020" i="18"/>
  <c r="T1020" i="18" s="1"/>
  <c r="N1020" i="18"/>
  <c r="U1020" i="18" s="1"/>
  <c r="M1021" i="18"/>
  <c r="T1021" i="18" s="1"/>
  <c r="N1021" i="18"/>
  <c r="U1021" i="18" s="1"/>
  <c r="M1022" i="18"/>
  <c r="N1022" i="18"/>
  <c r="M1023" i="18"/>
  <c r="T1023" i="18" s="1"/>
  <c r="N1023" i="18"/>
  <c r="U1023" i="18" s="1"/>
  <c r="M1024" i="18"/>
  <c r="T1024" i="18" s="1"/>
  <c r="N1024" i="18"/>
  <c r="M1025" i="18"/>
  <c r="N1025" i="18"/>
  <c r="M1026" i="18"/>
  <c r="T1026" i="18" s="1"/>
  <c r="N1026" i="18"/>
  <c r="U1026" i="18" s="1"/>
  <c r="M1027" i="18"/>
  <c r="N1027" i="18"/>
  <c r="M1028" i="18"/>
  <c r="T1028" i="18" s="1"/>
  <c r="N1028" i="18"/>
  <c r="U1028" i="18" s="1"/>
  <c r="M1029" i="18"/>
  <c r="T1029" i="18" s="1"/>
  <c r="N1029" i="18"/>
  <c r="U1029" i="18" s="1"/>
  <c r="M1030" i="18"/>
  <c r="N1030" i="18"/>
  <c r="M1031" i="18"/>
  <c r="T1031" i="18" s="1"/>
  <c r="N1031" i="18"/>
  <c r="U1031" i="18" s="1"/>
  <c r="M1032" i="18"/>
  <c r="T1032" i="18" s="1"/>
  <c r="N1032" i="18"/>
  <c r="M1033" i="18"/>
  <c r="N1033" i="18"/>
  <c r="M1034" i="18"/>
  <c r="T1034" i="18" s="1"/>
  <c r="N1034" i="18"/>
  <c r="U1034" i="18" s="1"/>
  <c r="M1035" i="18"/>
  <c r="N1035" i="18"/>
  <c r="M1036" i="18"/>
  <c r="T1036" i="18" s="1"/>
  <c r="N1036" i="18"/>
  <c r="U1036" i="18" s="1"/>
  <c r="M1037" i="18"/>
  <c r="T1037" i="18" s="1"/>
  <c r="N1037" i="18"/>
  <c r="U1037" i="18" s="1"/>
  <c r="M1038" i="18"/>
  <c r="N1038" i="18"/>
  <c r="M1039" i="18"/>
  <c r="T1039" i="18" s="1"/>
  <c r="N1039" i="18"/>
  <c r="U1039" i="18" s="1"/>
  <c r="M1040" i="18"/>
  <c r="T1040" i="18" s="1"/>
  <c r="N1040" i="18"/>
  <c r="M1041" i="18"/>
  <c r="N1041" i="18"/>
  <c r="M1042" i="18"/>
  <c r="T1042" i="18" s="1"/>
  <c r="N1042" i="18"/>
  <c r="U1042" i="18" s="1"/>
  <c r="M1043" i="18"/>
  <c r="N1043" i="18"/>
  <c r="M1044" i="18"/>
  <c r="T1044" i="18" s="1"/>
  <c r="N1044" i="18"/>
  <c r="U1044" i="18" s="1"/>
  <c r="M1045" i="18"/>
  <c r="T1045" i="18" s="1"/>
  <c r="N1045" i="18"/>
  <c r="U1045" i="18" s="1"/>
  <c r="M1046" i="18"/>
  <c r="N1046" i="18"/>
  <c r="M1047" i="18"/>
  <c r="T1047" i="18" s="1"/>
  <c r="N1047" i="18"/>
  <c r="U1047" i="18" s="1"/>
  <c r="M1048" i="18"/>
  <c r="T1048" i="18" s="1"/>
  <c r="N1048" i="18"/>
  <c r="M1049" i="18"/>
  <c r="N1049" i="18"/>
  <c r="M1050" i="18"/>
  <c r="T1050" i="18" s="1"/>
  <c r="N1050" i="18"/>
  <c r="U1050" i="18" s="1"/>
  <c r="M1051" i="18"/>
  <c r="N1051" i="18"/>
  <c r="M1052" i="18"/>
  <c r="T1052" i="18" s="1"/>
  <c r="N1052" i="18"/>
  <c r="U1052" i="18" s="1"/>
  <c r="M1053" i="18"/>
  <c r="T1053" i="18" s="1"/>
  <c r="N1053" i="18"/>
  <c r="U1053" i="18" s="1"/>
  <c r="M1054" i="18"/>
  <c r="N1054" i="18"/>
  <c r="M1055" i="18"/>
  <c r="T1055" i="18" s="1"/>
  <c r="N1055" i="18"/>
  <c r="U1055" i="18" s="1"/>
  <c r="M1056" i="18"/>
  <c r="T1056" i="18" s="1"/>
  <c r="N1056" i="18"/>
  <c r="M1057" i="18"/>
  <c r="N1057" i="18"/>
  <c r="M1058" i="18"/>
  <c r="T1058" i="18" s="1"/>
  <c r="N1058" i="18"/>
  <c r="U1058" i="18" s="1"/>
  <c r="M1059" i="18"/>
  <c r="N1059" i="18"/>
  <c r="M1060" i="18"/>
  <c r="T1060" i="18" s="1"/>
  <c r="N1060" i="18"/>
  <c r="U1060" i="18" s="1"/>
  <c r="M1061" i="18"/>
  <c r="T1061" i="18" s="1"/>
  <c r="N1061" i="18"/>
  <c r="U1061" i="18" s="1"/>
  <c r="M1062" i="18"/>
  <c r="N1062" i="18"/>
  <c r="M1063" i="18"/>
  <c r="T1063" i="18" s="1"/>
  <c r="N1063" i="18"/>
  <c r="U1063" i="18" s="1"/>
  <c r="M1064" i="18"/>
  <c r="T1064" i="18" s="1"/>
  <c r="N1064" i="18"/>
  <c r="M1065" i="18"/>
  <c r="N1065" i="18"/>
  <c r="M1066" i="18"/>
  <c r="T1066" i="18" s="1"/>
  <c r="N1066" i="18"/>
  <c r="U1066" i="18" s="1"/>
  <c r="M1067" i="18"/>
  <c r="N1067" i="18"/>
  <c r="M1068" i="18"/>
  <c r="T1068" i="18" s="1"/>
  <c r="N1068" i="18"/>
  <c r="U1068" i="18" s="1"/>
  <c r="M1069" i="18"/>
  <c r="T1069" i="18" s="1"/>
  <c r="N1069" i="18"/>
  <c r="U1069" i="18" s="1"/>
  <c r="M1070" i="18"/>
  <c r="N1070" i="18"/>
  <c r="M1071" i="18"/>
  <c r="T1071" i="18" s="1"/>
  <c r="N1071" i="18"/>
  <c r="U1071" i="18" s="1"/>
  <c r="M1072" i="18"/>
  <c r="T1072" i="18" s="1"/>
  <c r="N1072" i="18"/>
  <c r="M1073" i="18"/>
  <c r="N1073" i="18"/>
  <c r="M1074" i="18"/>
  <c r="T1074" i="18" s="1"/>
  <c r="N1074" i="18"/>
  <c r="U1074" i="18" s="1"/>
  <c r="M1075" i="18"/>
  <c r="N1075" i="18"/>
  <c r="M1076" i="18"/>
  <c r="T1076" i="18" s="1"/>
  <c r="N1076" i="18"/>
  <c r="U1076" i="18" s="1"/>
  <c r="M1077" i="18"/>
  <c r="T1077" i="18" s="1"/>
  <c r="N1077" i="18"/>
  <c r="U1077" i="18" s="1"/>
  <c r="M1078" i="18"/>
  <c r="N1078" i="18"/>
  <c r="M1079" i="18"/>
  <c r="T1079" i="18" s="1"/>
  <c r="N1079" i="18"/>
  <c r="U1079" i="18" s="1"/>
  <c r="M1080" i="18"/>
  <c r="T1080" i="18" s="1"/>
  <c r="N1080" i="18"/>
  <c r="M1081" i="18"/>
  <c r="N1081" i="18"/>
  <c r="M1082" i="18"/>
  <c r="T1082" i="18" s="1"/>
  <c r="N1082" i="18"/>
  <c r="U1082" i="18" s="1"/>
  <c r="M1083" i="18"/>
  <c r="N1083" i="18"/>
  <c r="M1084" i="18"/>
  <c r="T1084" i="18" s="1"/>
  <c r="N1084" i="18"/>
  <c r="U1084" i="18" s="1"/>
  <c r="M1085" i="18"/>
  <c r="T1085" i="18" s="1"/>
  <c r="N1085" i="18"/>
  <c r="U1085" i="18" s="1"/>
  <c r="M1086" i="18"/>
  <c r="N1086" i="18"/>
  <c r="M1087" i="18"/>
  <c r="T1087" i="18" s="1"/>
  <c r="N1087" i="18"/>
  <c r="U1087" i="18" s="1"/>
  <c r="M1088" i="18"/>
  <c r="T1088" i="18" s="1"/>
  <c r="N1088" i="18"/>
  <c r="M1089" i="18"/>
  <c r="N1089" i="18"/>
  <c r="M1090" i="18"/>
  <c r="T1090" i="18" s="1"/>
  <c r="N1090" i="18"/>
  <c r="U1090" i="18" s="1"/>
  <c r="M1091" i="18"/>
  <c r="N1091" i="18"/>
  <c r="M1092" i="18"/>
  <c r="T1092" i="18" s="1"/>
  <c r="N1092" i="18"/>
  <c r="U1092" i="18" s="1"/>
  <c r="M1093" i="18"/>
  <c r="T1093" i="18" s="1"/>
  <c r="N1093" i="18"/>
  <c r="U1093" i="18" s="1"/>
  <c r="M1094" i="18"/>
  <c r="N1094" i="18"/>
  <c r="M1095" i="18"/>
  <c r="T1095" i="18" s="1"/>
  <c r="N1095" i="18"/>
  <c r="U1095" i="18" s="1"/>
  <c r="M1096" i="18"/>
  <c r="T1096" i="18" s="1"/>
  <c r="N1096" i="18"/>
  <c r="M1097" i="18"/>
  <c r="N1097" i="18"/>
  <c r="M1098" i="18"/>
  <c r="T1098" i="18" s="1"/>
  <c r="N1098" i="18"/>
  <c r="U1098" i="18" s="1"/>
  <c r="M1099" i="18"/>
  <c r="N1099" i="18"/>
  <c r="M1100" i="18"/>
  <c r="T1100" i="18" s="1"/>
  <c r="N1100" i="18"/>
  <c r="U1100" i="18" s="1"/>
  <c r="M1101" i="18"/>
  <c r="T1101" i="18" s="1"/>
  <c r="N1101" i="18"/>
  <c r="U1101" i="18" s="1"/>
  <c r="M1102" i="18"/>
  <c r="N1102" i="18"/>
  <c r="M1103" i="18"/>
  <c r="T1103" i="18" s="1"/>
  <c r="N1103" i="18"/>
  <c r="U1103" i="18" s="1"/>
  <c r="M1104" i="18"/>
  <c r="T1104" i="18" s="1"/>
  <c r="N1104" i="18"/>
  <c r="M1105" i="18"/>
  <c r="N1105" i="18"/>
  <c r="M1106" i="18"/>
  <c r="T1106" i="18" s="1"/>
  <c r="N1106" i="18"/>
  <c r="U1106" i="18" s="1"/>
  <c r="M1107" i="18"/>
  <c r="N1107" i="18"/>
  <c r="M1108" i="18"/>
  <c r="T1108" i="18" s="1"/>
  <c r="N1108" i="18"/>
  <c r="U1108" i="18" s="1"/>
  <c r="M1109" i="18"/>
  <c r="T1109" i="18" s="1"/>
  <c r="N1109" i="18"/>
  <c r="U1109" i="18" s="1"/>
  <c r="M1110" i="18"/>
  <c r="N1110" i="18"/>
  <c r="M1111" i="18"/>
  <c r="T1111" i="18" s="1"/>
  <c r="N1111" i="18"/>
  <c r="U1111" i="18" s="1"/>
  <c r="M1112" i="18"/>
  <c r="T1112" i="18" s="1"/>
  <c r="N1112" i="18"/>
  <c r="M1113" i="18"/>
  <c r="N1113" i="18"/>
  <c r="M1114" i="18"/>
  <c r="T1114" i="18" s="1"/>
  <c r="N1114" i="18"/>
  <c r="U1114" i="18" s="1"/>
  <c r="M1115" i="18"/>
  <c r="N1115" i="18"/>
  <c r="M1116" i="18"/>
  <c r="T1116" i="18" s="1"/>
  <c r="N1116" i="18"/>
  <c r="U1116" i="18" s="1"/>
  <c r="M1117" i="18"/>
  <c r="T1117" i="18" s="1"/>
  <c r="N1117" i="18"/>
  <c r="U1117" i="18" s="1"/>
  <c r="M1118" i="18"/>
  <c r="N1118" i="18"/>
  <c r="M1119" i="18"/>
  <c r="T1119" i="18" s="1"/>
  <c r="N1119" i="18"/>
  <c r="U1119" i="18" s="1"/>
  <c r="M1120" i="18"/>
  <c r="T1120" i="18" s="1"/>
  <c r="N1120" i="18"/>
  <c r="M1121" i="18"/>
  <c r="N1121" i="18"/>
  <c r="M1122" i="18"/>
  <c r="T1122" i="18" s="1"/>
  <c r="N1122" i="18"/>
  <c r="U1122" i="18" s="1"/>
  <c r="M1123" i="18"/>
  <c r="N1123" i="18"/>
  <c r="M1124" i="18"/>
  <c r="T1124" i="18" s="1"/>
  <c r="N1124" i="18"/>
  <c r="U1124" i="18" s="1"/>
  <c r="M1125" i="18"/>
  <c r="T1125" i="18" s="1"/>
  <c r="N1125" i="18"/>
  <c r="U1125" i="18" s="1"/>
  <c r="M1126" i="18"/>
  <c r="N1126" i="18"/>
  <c r="M1127" i="18"/>
  <c r="T1127" i="18" s="1"/>
  <c r="N1127" i="18"/>
  <c r="U1127" i="18" s="1"/>
  <c r="M1128" i="18"/>
  <c r="T1128" i="18" s="1"/>
  <c r="N1128" i="18"/>
  <c r="M1129" i="18"/>
  <c r="N1129" i="18"/>
  <c r="M1130" i="18"/>
  <c r="T1130" i="18" s="1"/>
  <c r="N1130" i="18"/>
  <c r="U1130" i="18" s="1"/>
  <c r="M1131" i="18"/>
  <c r="N1131" i="18"/>
  <c r="M1132" i="18"/>
  <c r="T1132" i="18" s="1"/>
  <c r="N1132" i="18"/>
  <c r="U1132" i="18" s="1"/>
  <c r="M1133" i="18"/>
  <c r="T1133" i="18" s="1"/>
  <c r="N1133" i="18"/>
  <c r="U1133" i="18" s="1"/>
  <c r="M1134" i="18"/>
  <c r="N1134" i="18"/>
  <c r="M1135" i="18"/>
  <c r="T1135" i="18" s="1"/>
  <c r="N1135" i="18"/>
  <c r="U1135" i="18" s="1"/>
  <c r="M1136" i="18"/>
  <c r="T1136" i="18" s="1"/>
  <c r="N1136" i="18"/>
  <c r="M1137" i="18"/>
  <c r="N1137" i="18"/>
  <c r="M1138" i="18"/>
  <c r="T1138" i="18" s="1"/>
  <c r="N1138" i="18"/>
  <c r="U1138" i="18" s="1"/>
  <c r="M1139" i="18"/>
  <c r="N1139" i="18"/>
  <c r="M1140" i="18"/>
  <c r="T1140" i="18" s="1"/>
  <c r="N1140" i="18"/>
  <c r="U1140" i="18" s="1"/>
  <c r="M1141" i="18"/>
  <c r="T1141" i="18" s="1"/>
  <c r="N1141" i="18"/>
  <c r="U1141" i="18" s="1"/>
  <c r="M1142" i="18"/>
  <c r="N1142" i="18"/>
  <c r="M1143" i="18"/>
  <c r="T1143" i="18" s="1"/>
  <c r="N1143" i="18"/>
  <c r="U1143" i="18" s="1"/>
  <c r="M1144" i="18"/>
  <c r="T1144" i="18" s="1"/>
  <c r="N1144" i="18"/>
  <c r="M1145" i="18"/>
  <c r="N1145" i="18"/>
  <c r="M1146" i="18"/>
  <c r="T1146" i="18" s="1"/>
  <c r="N1146" i="18"/>
  <c r="U1146" i="18" s="1"/>
  <c r="M1147" i="18"/>
  <c r="N1147" i="18"/>
  <c r="M1148" i="18"/>
  <c r="T1148" i="18" s="1"/>
  <c r="N1148" i="18"/>
  <c r="U1148" i="18" s="1"/>
  <c r="M1149" i="18"/>
  <c r="T1149" i="18" s="1"/>
  <c r="N1149" i="18"/>
  <c r="U1149" i="18" s="1"/>
  <c r="M1150" i="18"/>
  <c r="N1150" i="18"/>
  <c r="M1151" i="18"/>
  <c r="T1151" i="18" s="1"/>
  <c r="N1151" i="18"/>
  <c r="U1151" i="18" s="1"/>
  <c r="M1152" i="18"/>
  <c r="T1152" i="18" s="1"/>
  <c r="N1152" i="18"/>
  <c r="M1153" i="18"/>
  <c r="N1153" i="18"/>
  <c r="M1154" i="18"/>
  <c r="T1154" i="18" s="1"/>
  <c r="N1154" i="18"/>
  <c r="U1154" i="18" s="1"/>
  <c r="M1155" i="18"/>
  <c r="N1155" i="18"/>
  <c r="M1156" i="18"/>
  <c r="T1156" i="18" s="1"/>
  <c r="N1156" i="18"/>
  <c r="U1156" i="18" s="1"/>
  <c r="M1157" i="18"/>
  <c r="T1157" i="18" s="1"/>
  <c r="N1157" i="18"/>
  <c r="U1157" i="18" s="1"/>
  <c r="M1158" i="18"/>
  <c r="N1158" i="18"/>
  <c r="M1159" i="18"/>
  <c r="T1159" i="18" s="1"/>
  <c r="N1159" i="18"/>
  <c r="U1159" i="18" s="1"/>
  <c r="M1160" i="18"/>
  <c r="T1160" i="18" s="1"/>
  <c r="N1160" i="18"/>
  <c r="M1161" i="18"/>
  <c r="N1161" i="18"/>
  <c r="M1162" i="18"/>
  <c r="T1162" i="18" s="1"/>
  <c r="N1162" i="18"/>
  <c r="U1162" i="18" s="1"/>
  <c r="M1163" i="18"/>
  <c r="N1163" i="18"/>
  <c r="M1164" i="18"/>
  <c r="T1164" i="18" s="1"/>
  <c r="N1164" i="18"/>
  <c r="U1164" i="18" s="1"/>
  <c r="M1165" i="18"/>
  <c r="T1165" i="18" s="1"/>
  <c r="N1165" i="18"/>
  <c r="U1165" i="18" s="1"/>
  <c r="M1166" i="18"/>
  <c r="N1166" i="18"/>
  <c r="M1167" i="18"/>
  <c r="T1167" i="18" s="1"/>
  <c r="N1167" i="18"/>
  <c r="U1167" i="18" s="1"/>
  <c r="M1168" i="18"/>
  <c r="T1168" i="18" s="1"/>
  <c r="N1168" i="18"/>
  <c r="M1169" i="18"/>
  <c r="N1169" i="18"/>
  <c r="M1170" i="18"/>
  <c r="T1170" i="18" s="1"/>
  <c r="N1170" i="18"/>
  <c r="U1170" i="18" s="1"/>
  <c r="M1171" i="18"/>
  <c r="N1171" i="18"/>
  <c r="M1172" i="18"/>
  <c r="T1172" i="18" s="1"/>
  <c r="N1172" i="18"/>
  <c r="U1172" i="18" s="1"/>
  <c r="M1173" i="18"/>
  <c r="T1173" i="18" s="1"/>
  <c r="N1173" i="18"/>
  <c r="U1173" i="18" s="1"/>
  <c r="M1174" i="18"/>
  <c r="N1174" i="18"/>
  <c r="M1175" i="18"/>
  <c r="T1175" i="18" s="1"/>
  <c r="N1175" i="18"/>
  <c r="U1175" i="18" s="1"/>
  <c r="M1176" i="18"/>
  <c r="T1176" i="18" s="1"/>
  <c r="N1176" i="18"/>
  <c r="M1177" i="18"/>
  <c r="N1177" i="18"/>
  <c r="M1178" i="18"/>
  <c r="T1178" i="18" s="1"/>
  <c r="N1178" i="18"/>
  <c r="U1178" i="18" s="1"/>
  <c r="M1179" i="18"/>
  <c r="N1179" i="18"/>
  <c r="M1180" i="18"/>
  <c r="T1180" i="18" s="1"/>
  <c r="N1180" i="18"/>
  <c r="U1180" i="18" s="1"/>
  <c r="M1181" i="18"/>
  <c r="T1181" i="18" s="1"/>
  <c r="N1181" i="18"/>
  <c r="U1181" i="18" s="1"/>
  <c r="M1182" i="18"/>
  <c r="N1182" i="18"/>
  <c r="M1183" i="18"/>
  <c r="T1183" i="18" s="1"/>
  <c r="N1183" i="18"/>
  <c r="U1183" i="18" s="1"/>
  <c r="M1184" i="18"/>
  <c r="T1184" i="18" s="1"/>
  <c r="N1184" i="18"/>
  <c r="M1185" i="18"/>
  <c r="N1185" i="18"/>
  <c r="M1186" i="18"/>
  <c r="T1186" i="18" s="1"/>
  <c r="N1186" i="18"/>
  <c r="U1186" i="18" s="1"/>
  <c r="M1187" i="18"/>
  <c r="N1187" i="18"/>
  <c r="M1188" i="18"/>
  <c r="T1188" i="18" s="1"/>
  <c r="N1188" i="18"/>
  <c r="U1188" i="18" s="1"/>
  <c r="M1189" i="18"/>
  <c r="T1189" i="18" s="1"/>
  <c r="N1189" i="18"/>
  <c r="U1189" i="18" s="1"/>
  <c r="M1190" i="18"/>
  <c r="N1190" i="18"/>
  <c r="M1191" i="18"/>
  <c r="T1191" i="18" s="1"/>
  <c r="N1191" i="18"/>
  <c r="U1191" i="18" s="1"/>
  <c r="M1192" i="18"/>
  <c r="T1192" i="18" s="1"/>
  <c r="N1192" i="18"/>
  <c r="M1193" i="18"/>
  <c r="N1193" i="18"/>
  <c r="M1194" i="18"/>
  <c r="T1194" i="18" s="1"/>
  <c r="N1194" i="18"/>
  <c r="U1194" i="18" s="1"/>
  <c r="M1195" i="18"/>
  <c r="N1195" i="18"/>
  <c r="M1196" i="18"/>
  <c r="T1196" i="18" s="1"/>
  <c r="N1196" i="18"/>
  <c r="U1196" i="18" s="1"/>
  <c r="M1197" i="18"/>
  <c r="T1197" i="18" s="1"/>
  <c r="N1197" i="18"/>
  <c r="U1197" i="18" s="1"/>
  <c r="M1198" i="18"/>
  <c r="N1198" i="18"/>
  <c r="M1199" i="18"/>
  <c r="T1199" i="18" s="1"/>
  <c r="N1199" i="18"/>
  <c r="U1199" i="18" s="1"/>
  <c r="M1200" i="18"/>
  <c r="T1200" i="18" s="1"/>
  <c r="N1200" i="18"/>
  <c r="M1201" i="18"/>
  <c r="N1201" i="18"/>
  <c r="M1202" i="18"/>
  <c r="T1202" i="18" s="1"/>
  <c r="N1202" i="18"/>
  <c r="U1202" i="18" s="1"/>
  <c r="M1203" i="18"/>
  <c r="N1203" i="18"/>
  <c r="M1204" i="18"/>
  <c r="T1204" i="18" s="1"/>
  <c r="N1204" i="18"/>
  <c r="U1204" i="18" s="1"/>
  <c r="M1205" i="18"/>
  <c r="T1205" i="18" s="1"/>
  <c r="N1205" i="18"/>
  <c r="U1205" i="18" s="1"/>
  <c r="M1206" i="18"/>
  <c r="N1206" i="18"/>
  <c r="M1207" i="18"/>
  <c r="T1207" i="18" s="1"/>
  <c r="N1207" i="18"/>
  <c r="U1207" i="18" s="1"/>
  <c r="M1208" i="18"/>
  <c r="T1208" i="18" s="1"/>
  <c r="N1208" i="18"/>
  <c r="M1209" i="18"/>
  <c r="N1209" i="18"/>
  <c r="M1210" i="18"/>
  <c r="T1210" i="18" s="1"/>
  <c r="N1210" i="18"/>
  <c r="U1210" i="18" s="1"/>
  <c r="M1211" i="18"/>
  <c r="N1211" i="18"/>
  <c r="M1212" i="18"/>
  <c r="T1212" i="18" s="1"/>
  <c r="N1212" i="18"/>
  <c r="U1212" i="18" s="1"/>
  <c r="M1213" i="18"/>
  <c r="T1213" i="18" s="1"/>
  <c r="N1213" i="18"/>
  <c r="U1213" i="18" s="1"/>
  <c r="M1214" i="18"/>
  <c r="N1214" i="18"/>
  <c r="M1215" i="18"/>
  <c r="T1215" i="18" s="1"/>
  <c r="N1215" i="18"/>
  <c r="U1215" i="18" s="1"/>
  <c r="M1216" i="18"/>
  <c r="T1216" i="18" s="1"/>
  <c r="N1216" i="18"/>
  <c r="M1217" i="18"/>
  <c r="N1217" i="18"/>
  <c r="M1218" i="18"/>
  <c r="T1218" i="18" s="1"/>
  <c r="N1218" i="18"/>
  <c r="U1218" i="18" s="1"/>
  <c r="M1219" i="18"/>
  <c r="N1219" i="18"/>
  <c r="M1220" i="18"/>
  <c r="T1220" i="18" s="1"/>
  <c r="N1220" i="18"/>
  <c r="U1220" i="18" s="1"/>
  <c r="M1221" i="18"/>
  <c r="T1221" i="18" s="1"/>
  <c r="N1221" i="18"/>
  <c r="U1221" i="18" s="1"/>
  <c r="M1222" i="18"/>
  <c r="N1222" i="18"/>
  <c r="M1223" i="18"/>
  <c r="T1223" i="18" s="1"/>
  <c r="N1223" i="18"/>
  <c r="U1223" i="18" s="1"/>
  <c r="M1224" i="18"/>
  <c r="T1224" i="18" s="1"/>
  <c r="N1224" i="18"/>
  <c r="M1225" i="18"/>
  <c r="N1225" i="18"/>
  <c r="M1226" i="18"/>
  <c r="T1226" i="18" s="1"/>
  <c r="N1226" i="18"/>
  <c r="U1226" i="18" s="1"/>
  <c r="M1227" i="18"/>
  <c r="N1227" i="18"/>
  <c r="M1228" i="18"/>
  <c r="T1228" i="18" s="1"/>
  <c r="N1228" i="18"/>
  <c r="U1228" i="18" s="1"/>
  <c r="M1229" i="18"/>
  <c r="T1229" i="18" s="1"/>
  <c r="N1229" i="18"/>
  <c r="U1229" i="18" s="1"/>
  <c r="M1230" i="18"/>
  <c r="N1230" i="18"/>
  <c r="M1231" i="18"/>
  <c r="T1231" i="18" s="1"/>
  <c r="N1231" i="18"/>
  <c r="U1231" i="18" s="1"/>
  <c r="M1232" i="18"/>
  <c r="T1232" i="18" s="1"/>
  <c r="N1232" i="18"/>
  <c r="M1233" i="18"/>
  <c r="N1233" i="18"/>
  <c r="M1234" i="18"/>
  <c r="T1234" i="18" s="1"/>
  <c r="N1234" i="18"/>
  <c r="U1234" i="18" s="1"/>
  <c r="M1235" i="18"/>
  <c r="N1235" i="18"/>
  <c r="M1236" i="18"/>
  <c r="T1236" i="18" s="1"/>
  <c r="N1236" i="18"/>
  <c r="U1236" i="18" s="1"/>
  <c r="M1237" i="18"/>
  <c r="T1237" i="18" s="1"/>
  <c r="N1237" i="18"/>
  <c r="U1237" i="18" s="1"/>
  <c r="M1238" i="18"/>
  <c r="N1238" i="18"/>
  <c r="M1239" i="18"/>
  <c r="T1239" i="18" s="1"/>
  <c r="N1239" i="18"/>
  <c r="U1239" i="18" s="1"/>
  <c r="M1240" i="18"/>
  <c r="T1240" i="18" s="1"/>
  <c r="N1240" i="18"/>
  <c r="M1241" i="18"/>
  <c r="N1241" i="18"/>
  <c r="M1242" i="18"/>
  <c r="T1242" i="18" s="1"/>
  <c r="N1242" i="18"/>
  <c r="U1242" i="18" s="1"/>
  <c r="M1243" i="18"/>
  <c r="N1243" i="18"/>
  <c r="M1244" i="18"/>
  <c r="T1244" i="18" s="1"/>
  <c r="N1244" i="18"/>
  <c r="U1244" i="18" s="1"/>
  <c r="M1245" i="18"/>
  <c r="T1245" i="18" s="1"/>
  <c r="N1245" i="18"/>
  <c r="U1245" i="18" s="1"/>
  <c r="M1246" i="18"/>
  <c r="N1246" i="18"/>
  <c r="M1247" i="18"/>
  <c r="T1247" i="18" s="1"/>
  <c r="N1247" i="18"/>
  <c r="U1247" i="18" s="1"/>
  <c r="M1248" i="18"/>
  <c r="T1248" i="18" s="1"/>
  <c r="N1248" i="18"/>
  <c r="M1249" i="18"/>
  <c r="N1249" i="18"/>
  <c r="M1250" i="18"/>
  <c r="T1250" i="18" s="1"/>
  <c r="N1250" i="18"/>
  <c r="U1250" i="18" s="1"/>
  <c r="M1251" i="18"/>
  <c r="N1251" i="18"/>
  <c r="M1252" i="18"/>
  <c r="T1252" i="18" s="1"/>
  <c r="N1252" i="18"/>
  <c r="U1252" i="18" s="1"/>
  <c r="M1253" i="18"/>
  <c r="T1253" i="18" s="1"/>
  <c r="N1253" i="18"/>
  <c r="U1253" i="18" s="1"/>
  <c r="M1254" i="18"/>
  <c r="N1254" i="18"/>
  <c r="M1255" i="18"/>
  <c r="T1255" i="18" s="1"/>
  <c r="N1255" i="18"/>
  <c r="U1255" i="18" s="1"/>
  <c r="M1256" i="18"/>
  <c r="T1256" i="18" s="1"/>
  <c r="N1256" i="18"/>
  <c r="M1257" i="18"/>
  <c r="N1257" i="18"/>
  <c r="M1258" i="18"/>
  <c r="T1258" i="18" s="1"/>
  <c r="N1258" i="18"/>
  <c r="U1258" i="18" s="1"/>
  <c r="M1259" i="18"/>
  <c r="N1259" i="18"/>
  <c r="M1260" i="18"/>
  <c r="T1260" i="18" s="1"/>
  <c r="N1260" i="18"/>
  <c r="U1260" i="18" s="1"/>
  <c r="M1261" i="18"/>
  <c r="T1261" i="18" s="1"/>
  <c r="N1261" i="18"/>
  <c r="U1261" i="18" s="1"/>
  <c r="M1262" i="18"/>
  <c r="N1262" i="18"/>
  <c r="M1263" i="18"/>
  <c r="T1263" i="18" s="1"/>
  <c r="N1263" i="18"/>
  <c r="U1263" i="18" s="1"/>
  <c r="M1264" i="18"/>
  <c r="T1264" i="18" s="1"/>
  <c r="N1264" i="18"/>
  <c r="M1265" i="18"/>
  <c r="N1265" i="18"/>
  <c r="M1266" i="18"/>
  <c r="T1266" i="18" s="1"/>
  <c r="N1266" i="18"/>
  <c r="U1266" i="18" s="1"/>
  <c r="M1267" i="18"/>
  <c r="N1267" i="18"/>
  <c r="M1268" i="18"/>
  <c r="T1268" i="18" s="1"/>
  <c r="N1268" i="18"/>
  <c r="U1268" i="18" s="1"/>
  <c r="M1269" i="18"/>
  <c r="T1269" i="18" s="1"/>
  <c r="N1269" i="18"/>
  <c r="U1269" i="18" s="1"/>
  <c r="M1270" i="18"/>
  <c r="N1270" i="18"/>
  <c r="M1271" i="18"/>
  <c r="T1271" i="18" s="1"/>
  <c r="N1271" i="18"/>
  <c r="U1271" i="18" s="1"/>
  <c r="M1272" i="18"/>
  <c r="T1272" i="18" s="1"/>
  <c r="N1272" i="18"/>
  <c r="M1273" i="18"/>
  <c r="N1273" i="18"/>
  <c r="M1274" i="18"/>
  <c r="T1274" i="18" s="1"/>
  <c r="N1274" i="18"/>
  <c r="U1274" i="18" s="1"/>
  <c r="M1275" i="18"/>
  <c r="N1275" i="18"/>
  <c r="M1276" i="18"/>
  <c r="T1276" i="18" s="1"/>
  <c r="N1276" i="18"/>
  <c r="U1276" i="18" s="1"/>
  <c r="M1277" i="18"/>
  <c r="T1277" i="18" s="1"/>
  <c r="N1277" i="18"/>
  <c r="U1277" i="18" s="1"/>
  <c r="M1278" i="18"/>
  <c r="N1278" i="18"/>
  <c r="M1279" i="18"/>
  <c r="T1279" i="18" s="1"/>
  <c r="N1279" i="18"/>
  <c r="U1279" i="18" s="1"/>
  <c r="M1280" i="18"/>
  <c r="T1280" i="18" s="1"/>
  <c r="N1280" i="18"/>
  <c r="M1281" i="18"/>
  <c r="N1281" i="18"/>
  <c r="M1282" i="18"/>
  <c r="T1282" i="18" s="1"/>
  <c r="N1282" i="18"/>
  <c r="U1282" i="18" s="1"/>
  <c r="M1283" i="18"/>
  <c r="N1283" i="18"/>
  <c r="M1284" i="18"/>
  <c r="T1284" i="18" s="1"/>
  <c r="N1284" i="18"/>
  <c r="U1284" i="18" s="1"/>
  <c r="M1285" i="18"/>
  <c r="T1285" i="18" s="1"/>
  <c r="N1285" i="18"/>
  <c r="U1285" i="18" s="1"/>
  <c r="M1286" i="18"/>
  <c r="N1286" i="18"/>
  <c r="M1287" i="18"/>
  <c r="T1287" i="18" s="1"/>
  <c r="N1287" i="18"/>
  <c r="U1287" i="18" s="1"/>
  <c r="M1288" i="18"/>
  <c r="T1288" i="18" s="1"/>
  <c r="N1288" i="18"/>
  <c r="M1289" i="18"/>
  <c r="N1289" i="18"/>
  <c r="M1290" i="18"/>
  <c r="T1290" i="18" s="1"/>
  <c r="N1290" i="18"/>
  <c r="U1290" i="18" s="1"/>
  <c r="M1291" i="18"/>
  <c r="N1291" i="18"/>
  <c r="M1292" i="18"/>
  <c r="T1292" i="18" s="1"/>
  <c r="N1292" i="18"/>
  <c r="U1292" i="18" s="1"/>
  <c r="M1293" i="18"/>
  <c r="T1293" i="18" s="1"/>
  <c r="N1293" i="18"/>
  <c r="U1293" i="18" s="1"/>
  <c r="M1294" i="18"/>
  <c r="N1294" i="18"/>
  <c r="M1295" i="18"/>
  <c r="T1295" i="18" s="1"/>
  <c r="N1295" i="18"/>
  <c r="U1295" i="18" s="1"/>
  <c r="M1296" i="18"/>
  <c r="T1296" i="18" s="1"/>
  <c r="N1296" i="18"/>
  <c r="M1297" i="18"/>
  <c r="N1297" i="18"/>
  <c r="M1298" i="18"/>
  <c r="T1298" i="18" s="1"/>
  <c r="N1298" i="18"/>
  <c r="U1298" i="18" s="1"/>
  <c r="M1299" i="18"/>
  <c r="N1299" i="18"/>
  <c r="M1300" i="18"/>
  <c r="T1300" i="18" s="1"/>
  <c r="N1300" i="18"/>
  <c r="U1300" i="18" s="1"/>
  <c r="M1301" i="18"/>
  <c r="T1301" i="18" s="1"/>
  <c r="N1301" i="18"/>
  <c r="U1301" i="18" s="1"/>
  <c r="M1302" i="18"/>
  <c r="N1302" i="18"/>
  <c r="M1303" i="18"/>
  <c r="T1303" i="18" s="1"/>
  <c r="N1303" i="18"/>
  <c r="U1303" i="18" s="1"/>
  <c r="M1304" i="18"/>
  <c r="T1304" i="18" s="1"/>
  <c r="N1304" i="18"/>
  <c r="M1305" i="18"/>
  <c r="N1305" i="18"/>
  <c r="M1306" i="18"/>
  <c r="T1306" i="18" s="1"/>
  <c r="N1306" i="18"/>
  <c r="U1306" i="18" s="1"/>
  <c r="M1307" i="18"/>
  <c r="N1307" i="18"/>
  <c r="M1308" i="18"/>
  <c r="T1308" i="18" s="1"/>
  <c r="N1308" i="18"/>
  <c r="U1308" i="18" s="1"/>
  <c r="M1309" i="18"/>
  <c r="T1309" i="18" s="1"/>
  <c r="N1309" i="18"/>
  <c r="U1309" i="18" s="1"/>
  <c r="M1310" i="18"/>
  <c r="N1310" i="18"/>
  <c r="M1311" i="18"/>
  <c r="T1311" i="18" s="1"/>
  <c r="N1311" i="18"/>
  <c r="U1311" i="18" s="1"/>
  <c r="M1312" i="18"/>
  <c r="T1312" i="18" s="1"/>
  <c r="N1312" i="18"/>
  <c r="M1313" i="18"/>
  <c r="N1313" i="18"/>
  <c r="M1314" i="18"/>
  <c r="T1314" i="18" s="1"/>
  <c r="N1314" i="18"/>
  <c r="U1314" i="18" s="1"/>
  <c r="M1315" i="18"/>
  <c r="N1315" i="18"/>
  <c r="M1316" i="18"/>
  <c r="T1316" i="18" s="1"/>
  <c r="N1316" i="18"/>
  <c r="U1316" i="18" s="1"/>
  <c r="M1317" i="18"/>
  <c r="T1317" i="18" s="1"/>
  <c r="N1317" i="18"/>
  <c r="U1317" i="18" s="1"/>
  <c r="M1318" i="18"/>
  <c r="N1318" i="18"/>
  <c r="M1319" i="18"/>
  <c r="T1319" i="18" s="1"/>
  <c r="N1319" i="18"/>
  <c r="U1319" i="18" s="1"/>
  <c r="M1320" i="18"/>
  <c r="T1320" i="18" s="1"/>
  <c r="N1320" i="18"/>
  <c r="M1321" i="18"/>
  <c r="N1321" i="18"/>
  <c r="M1322" i="18"/>
  <c r="T1322" i="18" s="1"/>
  <c r="N1322" i="18"/>
  <c r="U1322" i="18" s="1"/>
  <c r="M1323" i="18"/>
  <c r="N1323" i="18"/>
  <c r="M1324" i="18"/>
  <c r="T1324" i="18" s="1"/>
  <c r="N1324" i="18"/>
  <c r="U1324" i="18" s="1"/>
  <c r="M1325" i="18"/>
  <c r="T1325" i="18" s="1"/>
  <c r="N1325" i="18"/>
  <c r="U1325" i="18" s="1"/>
  <c r="M1326" i="18"/>
  <c r="N1326" i="18"/>
  <c r="M1327" i="18"/>
  <c r="T1327" i="18" s="1"/>
  <c r="N1327" i="18"/>
  <c r="U1327" i="18" s="1"/>
  <c r="M1328" i="18"/>
  <c r="T1328" i="18" s="1"/>
  <c r="N1328" i="18"/>
  <c r="M1329" i="18"/>
  <c r="N1329" i="18"/>
  <c r="M1330" i="18"/>
  <c r="T1330" i="18" s="1"/>
  <c r="N1330" i="18"/>
  <c r="U1330" i="18" s="1"/>
  <c r="M1331" i="18"/>
  <c r="N1331" i="18"/>
  <c r="M1332" i="18"/>
  <c r="T1332" i="18" s="1"/>
  <c r="N1332" i="18"/>
  <c r="U1332" i="18" s="1"/>
  <c r="M1333" i="18"/>
  <c r="T1333" i="18" s="1"/>
  <c r="N1333" i="18"/>
  <c r="U1333" i="18" s="1"/>
  <c r="M1334" i="18"/>
  <c r="N1334" i="18"/>
  <c r="M1335" i="18"/>
  <c r="T1335" i="18" s="1"/>
  <c r="N1335" i="18"/>
  <c r="U1335" i="18" s="1"/>
  <c r="M1336" i="18"/>
  <c r="T1336" i="18" s="1"/>
  <c r="N1336" i="18"/>
  <c r="M1337" i="18"/>
  <c r="N1337" i="18"/>
  <c r="M1338" i="18"/>
  <c r="T1338" i="18" s="1"/>
  <c r="N1338" i="18"/>
  <c r="U1338" i="18" s="1"/>
  <c r="M1339" i="18"/>
  <c r="N1339" i="18"/>
  <c r="M1340" i="18"/>
  <c r="T1340" i="18" s="1"/>
  <c r="N1340" i="18"/>
  <c r="U1340" i="18" s="1"/>
  <c r="M1341" i="18"/>
  <c r="N1341" i="18"/>
  <c r="U1341" i="18" s="1"/>
  <c r="M1342" i="18"/>
  <c r="N1342" i="18"/>
  <c r="M1343" i="18"/>
  <c r="T1343" i="18" s="1"/>
  <c r="N1343" i="18"/>
  <c r="U1343" i="18" s="1"/>
  <c r="M1344" i="18"/>
  <c r="T1344" i="18" s="1"/>
  <c r="N1344" i="18"/>
  <c r="M1345" i="18"/>
  <c r="N1345" i="18"/>
  <c r="M1346" i="18"/>
  <c r="T1346" i="18" s="1"/>
  <c r="N1346" i="18"/>
  <c r="U1346" i="18" s="1"/>
  <c r="M1347" i="18"/>
  <c r="N1347" i="18"/>
  <c r="M1348" i="18"/>
  <c r="T1348" i="18" s="1"/>
  <c r="N1348" i="18"/>
  <c r="U1348" i="18" s="1"/>
  <c r="M1349" i="18"/>
  <c r="N1349" i="18"/>
  <c r="U1349" i="18" s="1"/>
  <c r="M1350" i="18"/>
  <c r="N1350" i="18"/>
  <c r="M1351" i="18"/>
  <c r="T1351" i="18" s="1"/>
  <c r="N1351" i="18"/>
  <c r="U1351" i="18" s="1"/>
  <c r="M1352" i="18"/>
  <c r="T1352" i="18" s="1"/>
  <c r="N1352" i="18"/>
  <c r="M1353" i="18"/>
  <c r="N1353" i="18"/>
  <c r="M1354" i="18"/>
  <c r="T1354" i="18" s="1"/>
  <c r="N1354" i="18"/>
  <c r="U1354" i="18" s="1"/>
  <c r="M1355" i="18"/>
  <c r="N1355" i="18"/>
  <c r="M1356" i="18"/>
  <c r="T1356" i="18" s="1"/>
  <c r="N1356" i="18"/>
  <c r="U1356" i="18" s="1"/>
  <c r="M1357" i="18"/>
  <c r="N1357" i="18"/>
  <c r="U1357" i="18" s="1"/>
  <c r="M1358" i="18"/>
  <c r="N1358" i="18"/>
  <c r="M1359" i="18"/>
  <c r="T1359" i="18" s="1"/>
  <c r="N1359" i="18"/>
  <c r="U1359" i="18" s="1"/>
  <c r="M1360" i="18"/>
  <c r="T1360" i="18" s="1"/>
  <c r="N1360" i="18"/>
  <c r="M1361" i="18"/>
  <c r="N1361" i="18"/>
  <c r="M1362" i="18"/>
  <c r="T1362" i="18" s="1"/>
  <c r="N1362" i="18"/>
  <c r="U1362" i="18" s="1"/>
  <c r="M1363" i="18"/>
  <c r="N1363" i="18"/>
  <c r="M1364" i="18"/>
  <c r="T1364" i="18" s="1"/>
  <c r="N1364" i="18"/>
  <c r="U1364" i="18" s="1"/>
  <c r="M1365" i="18"/>
  <c r="N1365" i="18"/>
  <c r="U1365" i="18" s="1"/>
  <c r="M1366" i="18"/>
  <c r="N1366" i="18"/>
  <c r="M1367" i="18"/>
  <c r="T1367" i="18" s="1"/>
  <c r="N1367" i="18"/>
  <c r="U1367" i="18" s="1"/>
  <c r="M1368" i="18"/>
  <c r="T1368" i="18" s="1"/>
  <c r="N1368" i="18"/>
  <c r="M1369" i="18"/>
  <c r="N1369" i="18"/>
  <c r="M1370" i="18"/>
  <c r="T1370" i="18" s="1"/>
  <c r="N1370" i="18"/>
  <c r="U1370" i="18" s="1"/>
  <c r="M1371" i="18"/>
  <c r="N1371" i="18"/>
  <c r="M1372" i="18"/>
  <c r="T1372" i="18" s="1"/>
  <c r="N1372" i="18"/>
  <c r="U1372" i="18" s="1"/>
  <c r="M1373" i="18"/>
  <c r="N1373" i="18"/>
  <c r="U1373" i="18" s="1"/>
  <c r="M1374" i="18"/>
  <c r="N1374" i="18"/>
  <c r="M1375" i="18"/>
  <c r="T1375" i="18" s="1"/>
  <c r="N1375" i="18"/>
  <c r="U1375" i="18" s="1"/>
  <c r="M1376" i="18"/>
  <c r="T1376" i="18" s="1"/>
  <c r="N1376" i="18"/>
  <c r="M1377" i="18"/>
  <c r="N1377" i="18"/>
  <c r="M1378" i="18"/>
  <c r="T1378" i="18" s="1"/>
  <c r="N1378" i="18"/>
  <c r="U1378" i="18" s="1"/>
  <c r="M1379" i="18"/>
  <c r="N1379" i="18"/>
  <c r="M1380" i="18"/>
  <c r="T1380" i="18" s="1"/>
  <c r="N1380" i="18"/>
  <c r="U1380" i="18" s="1"/>
  <c r="M1381" i="18"/>
  <c r="N1381" i="18"/>
  <c r="U1381" i="18" s="1"/>
  <c r="M1382" i="18"/>
  <c r="N1382" i="18"/>
  <c r="M1383" i="18"/>
  <c r="T1383" i="18" s="1"/>
  <c r="N1383" i="18"/>
  <c r="U1383" i="18" s="1"/>
  <c r="M1384" i="18"/>
  <c r="T1384" i="18" s="1"/>
  <c r="N1384" i="18"/>
  <c r="M1385" i="18"/>
  <c r="N1385" i="18"/>
  <c r="M1386" i="18"/>
  <c r="T1386" i="18" s="1"/>
  <c r="N1386" i="18"/>
  <c r="U1386" i="18" s="1"/>
  <c r="M1387" i="18"/>
  <c r="N1387" i="18"/>
  <c r="M1388" i="18"/>
  <c r="T1388" i="18" s="1"/>
  <c r="N1388" i="18"/>
  <c r="U1388" i="18" s="1"/>
  <c r="M1389" i="18"/>
  <c r="N1389" i="18"/>
  <c r="U1389" i="18" s="1"/>
  <c r="M1390" i="18"/>
  <c r="N1390" i="18"/>
  <c r="M1391" i="18"/>
  <c r="T1391" i="18" s="1"/>
  <c r="N1391" i="18"/>
  <c r="U1391" i="18" s="1"/>
  <c r="M1392" i="18"/>
  <c r="T1392" i="18" s="1"/>
  <c r="N1392" i="18"/>
  <c r="M1393" i="18"/>
  <c r="N1393" i="18"/>
  <c r="M1394" i="18"/>
  <c r="T1394" i="18" s="1"/>
  <c r="N1394" i="18"/>
  <c r="U1394" i="18" s="1"/>
  <c r="M1395" i="18"/>
  <c r="N1395" i="18"/>
  <c r="M1396" i="18"/>
  <c r="T1396" i="18" s="1"/>
  <c r="N1396" i="18"/>
  <c r="U1396" i="18" s="1"/>
  <c r="M1397" i="18"/>
  <c r="N1397" i="18"/>
  <c r="U1397" i="18" s="1"/>
  <c r="M1398" i="18"/>
  <c r="N1398" i="18"/>
  <c r="M1399" i="18"/>
  <c r="T1399" i="18" s="1"/>
  <c r="N1399" i="18"/>
  <c r="U1399" i="18" s="1"/>
  <c r="M1400" i="18"/>
  <c r="T1400" i="18" s="1"/>
  <c r="N1400" i="18"/>
  <c r="M1401" i="18"/>
  <c r="N1401" i="18"/>
  <c r="M1402" i="18"/>
  <c r="T1402" i="18" s="1"/>
  <c r="N1402" i="18"/>
  <c r="U1402" i="18" s="1"/>
  <c r="M1403" i="18"/>
  <c r="N1403" i="18"/>
  <c r="M1404" i="18"/>
  <c r="T1404" i="18" s="1"/>
  <c r="N1404" i="18"/>
  <c r="U1404" i="18" s="1"/>
  <c r="M1405" i="18"/>
  <c r="N1405" i="18"/>
  <c r="U1405" i="18" s="1"/>
  <c r="M1406" i="18"/>
  <c r="N1406" i="18"/>
  <c r="M1407" i="18"/>
  <c r="T1407" i="18" s="1"/>
  <c r="N1407" i="18"/>
  <c r="U1407" i="18" s="1"/>
  <c r="M1408" i="18"/>
  <c r="T1408" i="18" s="1"/>
  <c r="N1408" i="18"/>
  <c r="M1409" i="18"/>
  <c r="N1409" i="18"/>
  <c r="N9" i="18"/>
  <c r="L10" i="18"/>
  <c r="S10" i="18" s="1"/>
  <c r="L11" i="18"/>
  <c r="S11" i="18" s="1"/>
  <c r="L12" i="18"/>
  <c r="L13" i="18"/>
  <c r="S13" i="18" s="1"/>
  <c r="L14" i="18"/>
  <c r="L15" i="18"/>
  <c r="L16" i="18"/>
  <c r="S16" i="18" s="1"/>
  <c r="L17" i="18"/>
  <c r="L18" i="18"/>
  <c r="S18" i="18" s="1"/>
  <c r="L19" i="18"/>
  <c r="S19" i="18" s="1"/>
  <c r="L20" i="18"/>
  <c r="L21" i="18"/>
  <c r="S21" i="18" s="1"/>
  <c r="L22" i="18"/>
  <c r="L23" i="18"/>
  <c r="L24" i="18"/>
  <c r="S24" i="18" s="1"/>
  <c r="L25" i="18"/>
  <c r="L26" i="18"/>
  <c r="S26" i="18" s="1"/>
  <c r="L27" i="18"/>
  <c r="S27" i="18" s="1"/>
  <c r="L28" i="18"/>
  <c r="L29" i="18"/>
  <c r="S29" i="18" s="1"/>
  <c r="L30" i="18"/>
  <c r="L31" i="18"/>
  <c r="L32" i="18"/>
  <c r="S32" i="18" s="1"/>
  <c r="L33" i="18"/>
  <c r="L34" i="18"/>
  <c r="S34" i="18" s="1"/>
  <c r="L35" i="18"/>
  <c r="S35" i="18" s="1"/>
  <c r="L36" i="18"/>
  <c r="L37" i="18"/>
  <c r="S37" i="18" s="1"/>
  <c r="L38" i="18"/>
  <c r="L39" i="18"/>
  <c r="L40" i="18"/>
  <c r="S40" i="18" s="1"/>
  <c r="L41" i="18"/>
  <c r="L42" i="18"/>
  <c r="S42" i="18" s="1"/>
  <c r="L43" i="18"/>
  <c r="S43" i="18" s="1"/>
  <c r="L44" i="18"/>
  <c r="L45" i="18"/>
  <c r="S45" i="18" s="1"/>
  <c r="L46" i="18"/>
  <c r="L47" i="18"/>
  <c r="L48" i="18"/>
  <c r="S48" i="18" s="1"/>
  <c r="L49" i="18"/>
  <c r="L50" i="18"/>
  <c r="S50" i="18" s="1"/>
  <c r="L51" i="18"/>
  <c r="S51" i="18" s="1"/>
  <c r="L52" i="18"/>
  <c r="L53" i="18"/>
  <c r="S53" i="18" s="1"/>
  <c r="L54" i="18"/>
  <c r="L55" i="18"/>
  <c r="L56" i="18"/>
  <c r="S56" i="18" s="1"/>
  <c r="L57" i="18"/>
  <c r="L58" i="18"/>
  <c r="S58" i="18" s="1"/>
  <c r="L59" i="18"/>
  <c r="S59" i="18" s="1"/>
  <c r="L60" i="18"/>
  <c r="L61" i="18"/>
  <c r="S61" i="18" s="1"/>
  <c r="L62" i="18"/>
  <c r="L63" i="18"/>
  <c r="L64" i="18"/>
  <c r="S64" i="18" s="1"/>
  <c r="L65" i="18"/>
  <c r="L66" i="18"/>
  <c r="S66" i="18" s="1"/>
  <c r="L67" i="18"/>
  <c r="S67" i="18" s="1"/>
  <c r="L68" i="18"/>
  <c r="L69" i="18"/>
  <c r="S69" i="18" s="1"/>
  <c r="L70" i="18"/>
  <c r="L71" i="18"/>
  <c r="L72" i="18"/>
  <c r="S72" i="18" s="1"/>
  <c r="L73" i="18"/>
  <c r="L74" i="18"/>
  <c r="S74" i="18" s="1"/>
  <c r="L75" i="18"/>
  <c r="S75" i="18" s="1"/>
  <c r="L76" i="18"/>
  <c r="L77" i="18"/>
  <c r="S77" i="18" s="1"/>
  <c r="L78" i="18"/>
  <c r="L79" i="18"/>
  <c r="L80" i="18"/>
  <c r="S80" i="18" s="1"/>
  <c r="L81" i="18"/>
  <c r="L82" i="18"/>
  <c r="S82" i="18" s="1"/>
  <c r="L83" i="18"/>
  <c r="S83" i="18" s="1"/>
  <c r="L84" i="18"/>
  <c r="L85" i="18"/>
  <c r="S85" i="18" s="1"/>
  <c r="L86" i="18"/>
  <c r="L87" i="18"/>
  <c r="L88" i="18"/>
  <c r="S88" i="18" s="1"/>
  <c r="L89" i="18"/>
  <c r="L90" i="18"/>
  <c r="S90" i="18" s="1"/>
  <c r="L91" i="18"/>
  <c r="S91" i="18" s="1"/>
  <c r="L92" i="18"/>
  <c r="L93" i="18"/>
  <c r="S93" i="18" s="1"/>
  <c r="L94" i="18"/>
  <c r="L95" i="18"/>
  <c r="L96" i="18"/>
  <c r="S96" i="18" s="1"/>
  <c r="L97" i="18"/>
  <c r="L98" i="18"/>
  <c r="S98" i="18" s="1"/>
  <c r="L99" i="18"/>
  <c r="S99" i="18" s="1"/>
  <c r="L100" i="18"/>
  <c r="L101" i="18"/>
  <c r="S101" i="18" s="1"/>
  <c r="L102" i="18"/>
  <c r="L103" i="18"/>
  <c r="L104" i="18"/>
  <c r="S104" i="18" s="1"/>
  <c r="L105" i="18"/>
  <c r="L106" i="18"/>
  <c r="S106" i="18" s="1"/>
  <c r="L107" i="18"/>
  <c r="S107" i="18" s="1"/>
  <c r="L108" i="18"/>
  <c r="L109" i="18"/>
  <c r="S109" i="18" s="1"/>
  <c r="L110" i="18"/>
  <c r="L111" i="18"/>
  <c r="L112" i="18"/>
  <c r="S112" i="18" s="1"/>
  <c r="L113" i="18"/>
  <c r="L114" i="18"/>
  <c r="S114" i="18" s="1"/>
  <c r="L115" i="18"/>
  <c r="S115" i="18" s="1"/>
  <c r="L116" i="18"/>
  <c r="L117" i="18"/>
  <c r="S117" i="18" s="1"/>
  <c r="L118" i="18"/>
  <c r="L119" i="18"/>
  <c r="L120" i="18"/>
  <c r="S120" i="18" s="1"/>
  <c r="L121" i="18"/>
  <c r="L122" i="18"/>
  <c r="S122" i="18" s="1"/>
  <c r="L123" i="18"/>
  <c r="S123" i="18" s="1"/>
  <c r="L124" i="18"/>
  <c r="L125" i="18"/>
  <c r="S125" i="18" s="1"/>
  <c r="L126" i="18"/>
  <c r="L127" i="18"/>
  <c r="L128" i="18"/>
  <c r="S128" i="18" s="1"/>
  <c r="L129" i="18"/>
  <c r="L130" i="18"/>
  <c r="S130" i="18" s="1"/>
  <c r="L131" i="18"/>
  <c r="S131" i="18" s="1"/>
  <c r="L132" i="18"/>
  <c r="L133" i="18"/>
  <c r="S133" i="18" s="1"/>
  <c r="L134" i="18"/>
  <c r="L135" i="18"/>
  <c r="L136" i="18"/>
  <c r="S136" i="18" s="1"/>
  <c r="L137" i="18"/>
  <c r="L138" i="18"/>
  <c r="S138" i="18" s="1"/>
  <c r="L139" i="18"/>
  <c r="S139" i="18" s="1"/>
  <c r="L140" i="18"/>
  <c r="L141" i="18"/>
  <c r="S141" i="18" s="1"/>
  <c r="L142" i="18"/>
  <c r="L143" i="18"/>
  <c r="L144" i="18"/>
  <c r="S144" i="18" s="1"/>
  <c r="L145" i="18"/>
  <c r="L146" i="18"/>
  <c r="S146" i="18" s="1"/>
  <c r="L147" i="18"/>
  <c r="S147" i="18" s="1"/>
  <c r="L148" i="18"/>
  <c r="L149" i="18"/>
  <c r="S149" i="18" s="1"/>
  <c r="L150" i="18"/>
  <c r="L151" i="18"/>
  <c r="L152" i="18"/>
  <c r="S152" i="18" s="1"/>
  <c r="L153" i="18"/>
  <c r="L154" i="18"/>
  <c r="S154" i="18" s="1"/>
  <c r="L155" i="18"/>
  <c r="S155" i="18" s="1"/>
  <c r="L156" i="18"/>
  <c r="L157" i="18"/>
  <c r="S157" i="18" s="1"/>
  <c r="L158" i="18"/>
  <c r="L159" i="18"/>
  <c r="L160" i="18"/>
  <c r="S160" i="18" s="1"/>
  <c r="L161" i="18"/>
  <c r="L162" i="18"/>
  <c r="S162" i="18" s="1"/>
  <c r="L163" i="18"/>
  <c r="S163" i="18" s="1"/>
  <c r="L164" i="18"/>
  <c r="L165" i="18"/>
  <c r="S165" i="18" s="1"/>
  <c r="L166" i="18"/>
  <c r="L167" i="18"/>
  <c r="L168" i="18"/>
  <c r="S168" i="18" s="1"/>
  <c r="L169" i="18"/>
  <c r="L170" i="18"/>
  <c r="S170" i="18" s="1"/>
  <c r="L171" i="18"/>
  <c r="S171" i="18" s="1"/>
  <c r="L172" i="18"/>
  <c r="L173" i="18"/>
  <c r="S173" i="18" s="1"/>
  <c r="L174" i="18"/>
  <c r="L175" i="18"/>
  <c r="L176" i="18"/>
  <c r="S176" i="18" s="1"/>
  <c r="L177" i="18"/>
  <c r="L178" i="18"/>
  <c r="S178" i="18" s="1"/>
  <c r="L179" i="18"/>
  <c r="S179" i="18" s="1"/>
  <c r="L180" i="18"/>
  <c r="L181" i="18"/>
  <c r="S181" i="18" s="1"/>
  <c r="L182" i="18"/>
  <c r="L183" i="18"/>
  <c r="L184" i="18"/>
  <c r="S184" i="18" s="1"/>
  <c r="L185" i="18"/>
  <c r="L186" i="18"/>
  <c r="S186" i="18" s="1"/>
  <c r="L187" i="18"/>
  <c r="S187" i="18" s="1"/>
  <c r="L188" i="18"/>
  <c r="L189" i="18"/>
  <c r="S189" i="18" s="1"/>
  <c r="L190" i="18"/>
  <c r="L191" i="18"/>
  <c r="L192" i="18"/>
  <c r="S192" i="18" s="1"/>
  <c r="L193" i="18"/>
  <c r="L194" i="18"/>
  <c r="S194" i="18" s="1"/>
  <c r="L195" i="18"/>
  <c r="S195" i="18" s="1"/>
  <c r="L196" i="18"/>
  <c r="L197" i="18"/>
  <c r="S197" i="18" s="1"/>
  <c r="L198" i="18"/>
  <c r="L199" i="18"/>
  <c r="L200" i="18"/>
  <c r="S200" i="18" s="1"/>
  <c r="L201" i="18"/>
  <c r="L202" i="18"/>
  <c r="S202" i="18" s="1"/>
  <c r="L203" i="18"/>
  <c r="S203" i="18" s="1"/>
  <c r="L204" i="18"/>
  <c r="L205" i="18"/>
  <c r="S205" i="18" s="1"/>
  <c r="L206" i="18"/>
  <c r="L207" i="18"/>
  <c r="L208" i="18"/>
  <c r="S208" i="18" s="1"/>
  <c r="L209" i="18"/>
  <c r="L210" i="18"/>
  <c r="S210" i="18" s="1"/>
  <c r="L211" i="18"/>
  <c r="S211" i="18" s="1"/>
  <c r="L212" i="18"/>
  <c r="L213" i="18"/>
  <c r="S213" i="18" s="1"/>
  <c r="L214" i="18"/>
  <c r="L215" i="18"/>
  <c r="L216" i="18"/>
  <c r="S216" i="18" s="1"/>
  <c r="L217" i="18"/>
  <c r="L218" i="18"/>
  <c r="S218" i="18" s="1"/>
  <c r="L219" i="18"/>
  <c r="S219" i="18" s="1"/>
  <c r="L220" i="18"/>
  <c r="L221" i="18"/>
  <c r="S221" i="18" s="1"/>
  <c r="L222" i="18"/>
  <c r="L223" i="18"/>
  <c r="L224" i="18"/>
  <c r="S224" i="18" s="1"/>
  <c r="L225" i="18"/>
  <c r="L226" i="18"/>
  <c r="S226" i="18" s="1"/>
  <c r="L227" i="18"/>
  <c r="S227" i="18" s="1"/>
  <c r="L228" i="18"/>
  <c r="L229" i="18"/>
  <c r="S229" i="18" s="1"/>
  <c r="L230" i="18"/>
  <c r="L231" i="18"/>
  <c r="L232" i="18"/>
  <c r="S232" i="18" s="1"/>
  <c r="L233" i="18"/>
  <c r="L234" i="18"/>
  <c r="S234" i="18" s="1"/>
  <c r="L235" i="18"/>
  <c r="S235" i="18" s="1"/>
  <c r="L236" i="18"/>
  <c r="L237" i="18"/>
  <c r="S237" i="18" s="1"/>
  <c r="L238" i="18"/>
  <c r="L239" i="18"/>
  <c r="L240" i="18"/>
  <c r="S240" i="18" s="1"/>
  <c r="L241" i="18"/>
  <c r="L242" i="18"/>
  <c r="S242" i="18" s="1"/>
  <c r="L243" i="18"/>
  <c r="S243" i="18" s="1"/>
  <c r="L244" i="18"/>
  <c r="L245" i="18"/>
  <c r="S245" i="18" s="1"/>
  <c r="L246" i="18"/>
  <c r="L247" i="18"/>
  <c r="L248" i="18"/>
  <c r="S248" i="18" s="1"/>
  <c r="L249" i="18"/>
  <c r="L250" i="18"/>
  <c r="S250" i="18" s="1"/>
  <c r="L251" i="18"/>
  <c r="S251" i="18" s="1"/>
  <c r="L252" i="18"/>
  <c r="L253" i="18"/>
  <c r="S253" i="18" s="1"/>
  <c r="L254" i="18"/>
  <c r="L255" i="18"/>
  <c r="L256" i="18"/>
  <c r="S256" i="18" s="1"/>
  <c r="L257" i="18"/>
  <c r="L258" i="18"/>
  <c r="S258" i="18" s="1"/>
  <c r="L259" i="18"/>
  <c r="S259" i="18" s="1"/>
  <c r="L260" i="18"/>
  <c r="L261" i="18"/>
  <c r="S261" i="18" s="1"/>
  <c r="L262" i="18"/>
  <c r="L263" i="18"/>
  <c r="L264" i="18"/>
  <c r="S264" i="18" s="1"/>
  <c r="L265" i="18"/>
  <c r="L266" i="18"/>
  <c r="S266" i="18" s="1"/>
  <c r="L267" i="18"/>
  <c r="S267" i="18" s="1"/>
  <c r="L268" i="18"/>
  <c r="L269" i="18"/>
  <c r="S269" i="18" s="1"/>
  <c r="L270" i="18"/>
  <c r="L271" i="18"/>
  <c r="L272" i="18"/>
  <c r="S272" i="18" s="1"/>
  <c r="L273" i="18"/>
  <c r="L274" i="18"/>
  <c r="S274" i="18" s="1"/>
  <c r="L275" i="18"/>
  <c r="S275" i="18" s="1"/>
  <c r="L276" i="18"/>
  <c r="L277" i="18"/>
  <c r="S277" i="18" s="1"/>
  <c r="L278" i="18"/>
  <c r="L279" i="18"/>
  <c r="L280" i="18"/>
  <c r="S280" i="18" s="1"/>
  <c r="L281" i="18"/>
  <c r="L282" i="18"/>
  <c r="S282" i="18" s="1"/>
  <c r="L283" i="18"/>
  <c r="S283" i="18" s="1"/>
  <c r="L284" i="18"/>
  <c r="L285" i="18"/>
  <c r="S285" i="18" s="1"/>
  <c r="L286" i="18"/>
  <c r="L287" i="18"/>
  <c r="L288" i="18"/>
  <c r="S288" i="18" s="1"/>
  <c r="L289" i="18"/>
  <c r="L290" i="18"/>
  <c r="S290" i="18" s="1"/>
  <c r="L291" i="18"/>
  <c r="S291" i="18" s="1"/>
  <c r="L292" i="18"/>
  <c r="L293" i="18"/>
  <c r="S293" i="18" s="1"/>
  <c r="L294" i="18"/>
  <c r="L295" i="18"/>
  <c r="L296" i="18"/>
  <c r="S296" i="18" s="1"/>
  <c r="L297" i="18"/>
  <c r="L298" i="18"/>
  <c r="S298" i="18" s="1"/>
  <c r="L299" i="18"/>
  <c r="S299" i="18" s="1"/>
  <c r="L300" i="18"/>
  <c r="L301" i="18"/>
  <c r="S301" i="18" s="1"/>
  <c r="L302" i="18"/>
  <c r="L303" i="18"/>
  <c r="L304" i="18"/>
  <c r="S304" i="18" s="1"/>
  <c r="L305" i="18"/>
  <c r="L306" i="18"/>
  <c r="S306" i="18" s="1"/>
  <c r="L307" i="18"/>
  <c r="S307" i="18" s="1"/>
  <c r="L308" i="18"/>
  <c r="L309" i="18"/>
  <c r="S309" i="18" s="1"/>
  <c r="L310" i="18"/>
  <c r="L311" i="18"/>
  <c r="L312" i="18"/>
  <c r="S312" i="18" s="1"/>
  <c r="L313" i="18"/>
  <c r="L314" i="18"/>
  <c r="S314" i="18" s="1"/>
  <c r="L315" i="18"/>
  <c r="S315" i="18" s="1"/>
  <c r="L316" i="18"/>
  <c r="L317" i="18"/>
  <c r="S317" i="18" s="1"/>
  <c r="L318" i="18"/>
  <c r="L319" i="18"/>
  <c r="L320" i="18"/>
  <c r="S320" i="18" s="1"/>
  <c r="L321" i="18"/>
  <c r="L322" i="18"/>
  <c r="S322" i="18" s="1"/>
  <c r="L323" i="18"/>
  <c r="S323" i="18" s="1"/>
  <c r="L324" i="18"/>
  <c r="L325" i="18"/>
  <c r="S325" i="18" s="1"/>
  <c r="L326" i="18"/>
  <c r="L327" i="18"/>
  <c r="L328" i="18"/>
  <c r="S328" i="18" s="1"/>
  <c r="L329" i="18"/>
  <c r="L330" i="18"/>
  <c r="S330" i="18" s="1"/>
  <c r="L331" i="18"/>
  <c r="S331" i="18" s="1"/>
  <c r="L332" i="18"/>
  <c r="L333" i="18"/>
  <c r="S333" i="18" s="1"/>
  <c r="L334" i="18"/>
  <c r="L335" i="18"/>
  <c r="L336" i="18"/>
  <c r="S336" i="18" s="1"/>
  <c r="L337" i="18"/>
  <c r="L338" i="18"/>
  <c r="S338" i="18" s="1"/>
  <c r="L339" i="18"/>
  <c r="S339" i="18" s="1"/>
  <c r="L340" i="18"/>
  <c r="L341" i="18"/>
  <c r="S341" i="18" s="1"/>
  <c r="L342" i="18"/>
  <c r="L343" i="18"/>
  <c r="L344" i="18"/>
  <c r="S344" i="18" s="1"/>
  <c r="L345" i="18"/>
  <c r="L346" i="18"/>
  <c r="S346" i="18" s="1"/>
  <c r="L347" i="18"/>
  <c r="S347" i="18" s="1"/>
  <c r="L348" i="18"/>
  <c r="L349" i="18"/>
  <c r="S349" i="18" s="1"/>
  <c r="L350" i="18"/>
  <c r="L351" i="18"/>
  <c r="L352" i="18"/>
  <c r="S352" i="18" s="1"/>
  <c r="L353" i="18"/>
  <c r="L354" i="18"/>
  <c r="S354" i="18" s="1"/>
  <c r="L355" i="18"/>
  <c r="S355" i="18" s="1"/>
  <c r="L356" i="18"/>
  <c r="L357" i="18"/>
  <c r="S357" i="18" s="1"/>
  <c r="L358" i="18"/>
  <c r="L359" i="18"/>
  <c r="L360" i="18"/>
  <c r="S360" i="18" s="1"/>
  <c r="L361" i="18"/>
  <c r="L362" i="18"/>
  <c r="S362" i="18" s="1"/>
  <c r="L363" i="18"/>
  <c r="S363" i="18" s="1"/>
  <c r="L364" i="18"/>
  <c r="L365" i="18"/>
  <c r="S365" i="18" s="1"/>
  <c r="L366" i="18"/>
  <c r="L367" i="18"/>
  <c r="L368" i="18"/>
  <c r="S368" i="18" s="1"/>
  <c r="L369" i="18"/>
  <c r="L370" i="18"/>
  <c r="S370" i="18" s="1"/>
  <c r="L371" i="18"/>
  <c r="S371" i="18" s="1"/>
  <c r="L372" i="18"/>
  <c r="L373" i="18"/>
  <c r="S373" i="18" s="1"/>
  <c r="L374" i="18"/>
  <c r="L375" i="18"/>
  <c r="L376" i="18"/>
  <c r="S376" i="18" s="1"/>
  <c r="L377" i="18"/>
  <c r="L378" i="18"/>
  <c r="S378" i="18" s="1"/>
  <c r="L379" i="18"/>
  <c r="S379" i="18" s="1"/>
  <c r="L380" i="18"/>
  <c r="L381" i="18"/>
  <c r="S381" i="18" s="1"/>
  <c r="L382" i="18"/>
  <c r="L383" i="18"/>
  <c r="L384" i="18"/>
  <c r="S384" i="18" s="1"/>
  <c r="L385" i="18"/>
  <c r="L386" i="18"/>
  <c r="S386" i="18" s="1"/>
  <c r="L387" i="18"/>
  <c r="S387" i="18" s="1"/>
  <c r="L388" i="18"/>
  <c r="L389" i="18"/>
  <c r="S389" i="18" s="1"/>
  <c r="L390" i="18"/>
  <c r="L391" i="18"/>
  <c r="L392" i="18"/>
  <c r="S392" i="18" s="1"/>
  <c r="L393" i="18"/>
  <c r="L394" i="18"/>
  <c r="S394" i="18" s="1"/>
  <c r="L395" i="18"/>
  <c r="S395" i="18" s="1"/>
  <c r="L396" i="18"/>
  <c r="L397" i="18"/>
  <c r="S397" i="18" s="1"/>
  <c r="L398" i="18"/>
  <c r="L399" i="18"/>
  <c r="L400" i="18"/>
  <c r="S400" i="18" s="1"/>
  <c r="L401" i="18"/>
  <c r="L402" i="18"/>
  <c r="S402" i="18" s="1"/>
  <c r="L403" i="18"/>
  <c r="S403" i="18" s="1"/>
  <c r="L404" i="18"/>
  <c r="L405" i="18"/>
  <c r="S405" i="18" s="1"/>
  <c r="L406" i="18"/>
  <c r="L407" i="18"/>
  <c r="L408" i="18"/>
  <c r="S408" i="18" s="1"/>
  <c r="L409" i="18"/>
  <c r="L410" i="18"/>
  <c r="S410" i="18" s="1"/>
  <c r="L411" i="18"/>
  <c r="S411" i="18" s="1"/>
  <c r="L412" i="18"/>
  <c r="L413" i="18"/>
  <c r="S413" i="18" s="1"/>
  <c r="L414" i="18"/>
  <c r="L415" i="18"/>
  <c r="L416" i="18"/>
  <c r="S416" i="18" s="1"/>
  <c r="L417" i="18"/>
  <c r="L418" i="18"/>
  <c r="S418" i="18" s="1"/>
  <c r="L419" i="18"/>
  <c r="S419" i="18" s="1"/>
  <c r="L420" i="18"/>
  <c r="L421" i="18"/>
  <c r="S421" i="18" s="1"/>
  <c r="L422" i="18"/>
  <c r="L423" i="18"/>
  <c r="L424" i="18"/>
  <c r="S424" i="18" s="1"/>
  <c r="L425" i="18"/>
  <c r="L426" i="18"/>
  <c r="S426" i="18" s="1"/>
  <c r="L427" i="18"/>
  <c r="S427" i="18" s="1"/>
  <c r="L428" i="18"/>
  <c r="L429" i="18"/>
  <c r="S429" i="18" s="1"/>
  <c r="L430" i="18"/>
  <c r="L431" i="18"/>
  <c r="L432" i="18"/>
  <c r="S432" i="18" s="1"/>
  <c r="L433" i="18"/>
  <c r="L434" i="18"/>
  <c r="S434" i="18" s="1"/>
  <c r="L435" i="18"/>
  <c r="S435" i="18" s="1"/>
  <c r="L436" i="18"/>
  <c r="L437" i="18"/>
  <c r="S437" i="18" s="1"/>
  <c r="L438" i="18"/>
  <c r="L439" i="18"/>
  <c r="L440" i="18"/>
  <c r="S440" i="18" s="1"/>
  <c r="L441" i="18"/>
  <c r="L442" i="18"/>
  <c r="S442" i="18" s="1"/>
  <c r="L443" i="18"/>
  <c r="S443" i="18" s="1"/>
  <c r="L444" i="18"/>
  <c r="L445" i="18"/>
  <c r="S445" i="18" s="1"/>
  <c r="L446" i="18"/>
  <c r="L447" i="18"/>
  <c r="L448" i="18"/>
  <c r="S448" i="18" s="1"/>
  <c r="L449" i="18"/>
  <c r="L450" i="18"/>
  <c r="S450" i="18" s="1"/>
  <c r="L451" i="18"/>
  <c r="S451" i="18" s="1"/>
  <c r="L452" i="18"/>
  <c r="L453" i="18"/>
  <c r="S453" i="18" s="1"/>
  <c r="L454" i="18"/>
  <c r="L455" i="18"/>
  <c r="L456" i="18"/>
  <c r="S456" i="18" s="1"/>
  <c r="L457" i="18"/>
  <c r="L458" i="18"/>
  <c r="S458" i="18" s="1"/>
  <c r="L459" i="18"/>
  <c r="S459" i="18" s="1"/>
  <c r="L460" i="18"/>
  <c r="L461" i="18"/>
  <c r="S461" i="18" s="1"/>
  <c r="L462" i="18"/>
  <c r="L463" i="18"/>
  <c r="L464" i="18"/>
  <c r="S464" i="18" s="1"/>
  <c r="L465" i="18"/>
  <c r="L466" i="18"/>
  <c r="S466" i="18" s="1"/>
  <c r="L467" i="18"/>
  <c r="S467" i="18" s="1"/>
  <c r="L468" i="18"/>
  <c r="L469" i="18"/>
  <c r="S469" i="18" s="1"/>
  <c r="L470" i="18"/>
  <c r="L471" i="18"/>
  <c r="L472" i="18"/>
  <c r="S472" i="18" s="1"/>
  <c r="L473" i="18"/>
  <c r="L474" i="18"/>
  <c r="S474" i="18" s="1"/>
  <c r="L475" i="18"/>
  <c r="S475" i="18" s="1"/>
  <c r="L476" i="18"/>
  <c r="L477" i="18"/>
  <c r="S477" i="18" s="1"/>
  <c r="L478" i="18"/>
  <c r="L479" i="18"/>
  <c r="L480" i="18"/>
  <c r="S480" i="18" s="1"/>
  <c r="L481" i="18"/>
  <c r="L482" i="18"/>
  <c r="S482" i="18" s="1"/>
  <c r="L483" i="18"/>
  <c r="S483" i="18" s="1"/>
  <c r="L484" i="18"/>
  <c r="L485" i="18"/>
  <c r="S485" i="18" s="1"/>
  <c r="L486" i="18"/>
  <c r="L487" i="18"/>
  <c r="L488" i="18"/>
  <c r="S488" i="18" s="1"/>
  <c r="L489" i="18"/>
  <c r="L490" i="18"/>
  <c r="S490" i="18" s="1"/>
  <c r="L491" i="18"/>
  <c r="S491" i="18" s="1"/>
  <c r="L492" i="18"/>
  <c r="L493" i="18"/>
  <c r="S493" i="18" s="1"/>
  <c r="L494" i="18"/>
  <c r="L495" i="18"/>
  <c r="L496" i="18"/>
  <c r="S496" i="18" s="1"/>
  <c r="L497" i="18"/>
  <c r="L498" i="18"/>
  <c r="S498" i="18" s="1"/>
  <c r="L499" i="18"/>
  <c r="S499" i="18" s="1"/>
  <c r="L500" i="18"/>
  <c r="L501" i="18"/>
  <c r="S501" i="18" s="1"/>
  <c r="L502" i="18"/>
  <c r="L503" i="18"/>
  <c r="L504" i="18"/>
  <c r="S504" i="18" s="1"/>
  <c r="L505" i="18"/>
  <c r="L506" i="18"/>
  <c r="S506" i="18" s="1"/>
  <c r="L507" i="18"/>
  <c r="S507" i="18" s="1"/>
  <c r="L508" i="18"/>
  <c r="L509" i="18"/>
  <c r="S509" i="18" s="1"/>
  <c r="L510" i="18"/>
  <c r="L511" i="18"/>
  <c r="L512" i="18"/>
  <c r="S512" i="18" s="1"/>
  <c r="L513" i="18"/>
  <c r="L514" i="18"/>
  <c r="S514" i="18" s="1"/>
  <c r="L515" i="18"/>
  <c r="S515" i="18" s="1"/>
  <c r="L516" i="18"/>
  <c r="L517" i="18"/>
  <c r="S517" i="18" s="1"/>
  <c r="L518" i="18"/>
  <c r="L519" i="18"/>
  <c r="L520" i="18"/>
  <c r="S520" i="18" s="1"/>
  <c r="L521" i="18"/>
  <c r="L522" i="18"/>
  <c r="S522" i="18" s="1"/>
  <c r="L523" i="18"/>
  <c r="S523" i="18" s="1"/>
  <c r="L524" i="18"/>
  <c r="L525" i="18"/>
  <c r="S525" i="18" s="1"/>
  <c r="L526" i="18"/>
  <c r="L527" i="18"/>
  <c r="L528" i="18"/>
  <c r="S528" i="18" s="1"/>
  <c r="L529" i="18"/>
  <c r="L530" i="18"/>
  <c r="S530" i="18" s="1"/>
  <c r="L531" i="18"/>
  <c r="S531" i="18" s="1"/>
  <c r="L532" i="18"/>
  <c r="L533" i="18"/>
  <c r="S533" i="18" s="1"/>
  <c r="L534" i="18"/>
  <c r="L535" i="18"/>
  <c r="L536" i="18"/>
  <c r="S536" i="18" s="1"/>
  <c r="L537" i="18"/>
  <c r="L538" i="18"/>
  <c r="S538" i="18" s="1"/>
  <c r="L539" i="18"/>
  <c r="S539" i="18" s="1"/>
  <c r="L540" i="18"/>
  <c r="L541" i="18"/>
  <c r="S541" i="18" s="1"/>
  <c r="L542" i="18"/>
  <c r="L543" i="18"/>
  <c r="L544" i="18"/>
  <c r="S544" i="18" s="1"/>
  <c r="L545" i="18"/>
  <c r="L546" i="18"/>
  <c r="S546" i="18" s="1"/>
  <c r="L547" i="18"/>
  <c r="S547" i="18" s="1"/>
  <c r="L548" i="18"/>
  <c r="L549" i="18"/>
  <c r="S549" i="18" s="1"/>
  <c r="L550" i="18"/>
  <c r="L551" i="18"/>
  <c r="L552" i="18"/>
  <c r="S552" i="18" s="1"/>
  <c r="L553" i="18"/>
  <c r="L554" i="18"/>
  <c r="S554" i="18" s="1"/>
  <c r="L555" i="18"/>
  <c r="S555" i="18" s="1"/>
  <c r="L556" i="18"/>
  <c r="L557" i="18"/>
  <c r="S557" i="18" s="1"/>
  <c r="L558" i="18"/>
  <c r="L559" i="18"/>
  <c r="L560" i="18"/>
  <c r="S560" i="18" s="1"/>
  <c r="L561" i="18"/>
  <c r="L562" i="18"/>
  <c r="S562" i="18" s="1"/>
  <c r="L563" i="18"/>
  <c r="S563" i="18" s="1"/>
  <c r="L564" i="18"/>
  <c r="L565" i="18"/>
  <c r="S565" i="18" s="1"/>
  <c r="L566" i="18"/>
  <c r="L567" i="18"/>
  <c r="L568" i="18"/>
  <c r="S568" i="18" s="1"/>
  <c r="L569" i="18"/>
  <c r="L570" i="18"/>
  <c r="S570" i="18" s="1"/>
  <c r="L571" i="18"/>
  <c r="S571" i="18" s="1"/>
  <c r="L572" i="18"/>
  <c r="L573" i="18"/>
  <c r="S573" i="18" s="1"/>
  <c r="L574" i="18"/>
  <c r="L575" i="18"/>
  <c r="L576" i="18"/>
  <c r="S576" i="18" s="1"/>
  <c r="L577" i="18"/>
  <c r="L578" i="18"/>
  <c r="S578" i="18" s="1"/>
  <c r="L579" i="18"/>
  <c r="S579" i="18" s="1"/>
  <c r="L580" i="18"/>
  <c r="L581" i="18"/>
  <c r="S581" i="18" s="1"/>
  <c r="L582" i="18"/>
  <c r="L583" i="18"/>
  <c r="L584" i="18"/>
  <c r="S584" i="18" s="1"/>
  <c r="L585" i="18"/>
  <c r="L586" i="18"/>
  <c r="S586" i="18" s="1"/>
  <c r="L587" i="18"/>
  <c r="S587" i="18" s="1"/>
  <c r="L588" i="18"/>
  <c r="L589" i="18"/>
  <c r="S589" i="18" s="1"/>
  <c r="L590" i="18"/>
  <c r="L591" i="18"/>
  <c r="L592" i="18"/>
  <c r="S592" i="18" s="1"/>
  <c r="L593" i="18"/>
  <c r="L594" i="18"/>
  <c r="S594" i="18" s="1"/>
  <c r="L595" i="18"/>
  <c r="S595" i="18" s="1"/>
  <c r="L596" i="18"/>
  <c r="L597" i="18"/>
  <c r="S597" i="18" s="1"/>
  <c r="L598" i="18"/>
  <c r="L599" i="18"/>
  <c r="L600" i="18"/>
  <c r="S600" i="18" s="1"/>
  <c r="L601" i="18"/>
  <c r="L602" i="18"/>
  <c r="S602" i="18" s="1"/>
  <c r="L603" i="18"/>
  <c r="S603" i="18" s="1"/>
  <c r="L604" i="18"/>
  <c r="L605" i="18"/>
  <c r="S605" i="18" s="1"/>
  <c r="L606" i="18"/>
  <c r="L607" i="18"/>
  <c r="L608" i="18"/>
  <c r="S608" i="18" s="1"/>
  <c r="L609" i="18"/>
  <c r="L610" i="18"/>
  <c r="S610" i="18" s="1"/>
  <c r="L611" i="18"/>
  <c r="S611" i="18" s="1"/>
  <c r="L612" i="18"/>
  <c r="L613" i="18"/>
  <c r="S613" i="18" s="1"/>
  <c r="L614" i="18"/>
  <c r="L615" i="18"/>
  <c r="L616" i="18"/>
  <c r="S616" i="18" s="1"/>
  <c r="L617" i="18"/>
  <c r="L618" i="18"/>
  <c r="S618" i="18" s="1"/>
  <c r="L619" i="18"/>
  <c r="S619" i="18" s="1"/>
  <c r="L620" i="18"/>
  <c r="L621" i="18"/>
  <c r="S621" i="18" s="1"/>
  <c r="L622" i="18"/>
  <c r="L623" i="18"/>
  <c r="L624" i="18"/>
  <c r="S624" i="18" s="1"/>
  <c r="L625" i="18"/>
  <c r="L626" i="18"/>
  <c r="S626" i="18" s="1"/>
  <c r="L627" i="18"/>
  <c r="S627" i="18" s="1"/>
  <c r="L628" i="18"/>
  <c r="L629" i="18"/>
  <c r="S629" i="18" s="1"/>
  <c r="L630" i="18"/>
  <c r="L631" i="18"/>
  <c r="L632" i="18"/>
  <c r="S632" i="18" s="1"/>
  <c r="L633" i="18"/>
  <c r="L634" i="18"/>
  <c r="S634" i="18" s="1"/>
  <c r="L635" i="18"/>
  <c r="S635" i="18" s="1"/>
  <c r="L636" i="18"/>
  <c r="L637" i="18"/>
  <c r="S637" i="18" s="1"/>
  <c r="L638" i="18"/>
  <c r="L639" i="18"/>
  <c r="L640" i="18"/>
  <c r="S640" i="18" s="1"/>
  <c r="L641" i="18"/>
  <c r="L642" i="18"/>
  <c r="S642" i="18" s="1"/>
  <c r="L643" i="18"/>
  <c r="S643" i="18" s="1"/>
  <c r="L644" i="18"/>
  <c r="L645" i="18"/>
  <c r="S645" i="18" s="1"/>
  <c r="L646" i="18"/>
  <c r="L647" i="18"/>
  <c r="L648" i="18"/>
  <c r="S648" i="18" s="1"/>
  <c r="L649" i="18"/>
  <c r="L650" i="18"/>
  <c r="S650" i="18" s="1"/>
  <c r="L651" i="18"/>
  <c r="S651" i="18" s="1"/>
  <c r="L652" i="18"/>
  <c r="L653" i="18"/>
  <c r="S653" i="18" s="1"/>
  <c r="L654" i="18"/>
  <c r="L655" i="18"/>
  <c r="L656" i="18"/>
  <c r="S656" i="18" s="1"/>
  <c r="L657" i="18"/>
  <c r="L658" i="18"/>
  <c r="S658" i="18" s="1"/>
  <c r="L659" i="18"/>
  <c r="S659" i="18" s="1"/>
  <c r="L660" i="18"/>
  <c r="L661" i="18"/>
  <c r="S661" i="18" s="1"/>
  <c r="L662" i="18"/>
  <c r="L663" i="18"/>
  <c r="L664" i="18"/>
  <c r="S664" i="18" s="1"/>
  <c r="L665" i="18"/>
  <c r="L666" i="18"/>
  <c r="S666" i="18" s="1"/>
  <c r="L667" i="18"/>
  <c r="S667" i="18" s="1"/>
  <c r="L668" i="18"/>
  <c r="L669" i="18"/>
  <c r="S669" i="18" s="1"/>
  <c r="L670" i="18"/>
  <c r="L671" i="18"/>
  <c r="L672" i="18"/>
  <c r="S672" i="18" s="1"/>
  <c r="L673" i="18"/>
  <c r="L674" i="18"/>
  <c r="S674" i="18" s="1"/>
  <c r="L675" i="18"/>
  <c r="S675" i="18" s="1"/>
  <c r="L676" i="18"/>
  <c r="L677" i="18"/>
  <c r="S677" i="18" s="1"/>
  <c r="L678" i="18"/>
  <c r="L679" i="18"/>
  <c r="L680" i="18"/>
  <c r="S680" i="18" s="1"/>
  <c r="L681" i="18"/>
  <c r="L682" i="18"/>
  <c r="S682" i="18" s="1"/>
  <c r="L683" i="18"/>
  <c r="S683" i="18" s="1"/>
  <c r="L684" i="18"/>
  <c r="L685" i="18"/>
  <c r="S685" i="18" s="1"/>
  <c r="L686" i="18"/>
  <c r="L687" i="18"/>
  <c r="L688" i="18"/>
  <c r="S688" i="18" s="1"/>
  <c r="L689" i="18"/>
  <c r="L690" i="18"/>
  <c r="S690" i="18" s="1"/>
  <c r="L691" i="18"/>
  <c r="S691" i="18" s="1"/>
  <c r="L692" i="18"/>
  <c r="L693" i="18"/>
  <c r="S693" i="18" s="1"/>
  <c r="L694" i="18"/>
  <c r="L695" i="18"/>
  <c r="L696" i="18"/>
  <c r="S696" i="18" s="1"/>
  <c r="L697" i="18"/>
  <c r="L698" i="18"/>
  <c r="S698" i="18" s="1"/>
  <c r="L699" i="18"/>
  <c r="S699" i="18" s="1"/>
  <c r="L700" i="18"/>
  <c r="L701" i="18"/>
  <c r="S701" i="18" s="1"/>
  <c r="L702" i="18"/>
  <c r="L703" i="18"/>
  <c r="L704" i="18"/>
  <c r="S704" i="18" s="1"/>
  <c r="L705" i="18"/>
  <c r="L706" i="18"/>
  <c r="S706" i="18" s="1"/>
  <c r="L707" i="18"/>
  <c r="S707" i="18" s="1"/>
  <c r="L708" i="18"/>
  <c r="L709" i="18"/>
  <c r="S709" i="18" s="1"/>
  <c r="L710" i="18"/>
  <c r="L711" i="18"/>
  <c r="L712" i="18"/>
  <c r="S712" i="18" s="1"/>
  <c r="L713" i="18"/>
  <c r="L714" i="18"/>
  <c r="S714" i="18" s="1"/>
  <c r="L715" i="18"/>
  <c r="S715" i="18" s="1"/>
  <c r="L716" i="18"/>
  <c r="L717" i="18"/>
  <c r="S717" i="18" s="1"/>
  <c r="L718" i="18"/>
  <c r="L719" i="18"/>
  <c r="L720" i="18"/>
  <c r="S720" i="18" s="1"/>
  <c r="L721" i="18"/>
  <c r="L722" i="18"/>
  <c r="S722" i="18" s="1"/>
  <c r="L723" i="18"/>
  <c r="S723" i="18" s="1"/>
  <c r="L724" i="18"/>
  <c r="L725" i="18"/>
  <c r="S725" i="18" s="1"/>
  <c r="L726" i="18"/>
  <c r="L727" i="18"/>
  <c r="L728" i="18"/>
  <c r="S728" i="18" s="1"/>
  <c r="L729" i="18"/>
  <c r="L730" i="18"/>
  <c r="S730" i="18" s="1"/>
  <c r="L731" i="18"/>
  <c r="S731" i="18" s="1"/>
  <c r="L732" i="18"/>
  <c r="L733" i="18"/>
  <c r="S733" i="18" s="1"/>
  <c r="L734" i="18"/>
  <c r="L735" i="18"/>
  <c r="L736" i="18"/>
  <c r="S736" i="18" s="1"/>
  <c r="L737" i="18"/>
  <c r="L738" i="18"/>
  <c r="S738" i="18" s="1"/>
  <c r="L739" i="18"/>
  <c r="S739" i="18" s="1"/>
  <c r="L740" i="18"/>
  <c r="L741" i="18"/>
  <c r="S741" i="18" s="1"/>
  <c r="L742" i="18"/>
  <c r="L743" i="18"/>
  <c r="L744" i="18"/>
  <c r="S744" i="18" s="1"/>
  <c r="L745" i="18"/>
  <c r="L746" i="18"/>
  <c r="S746" i="18" s="1"/>
  <c r="L747" i="18"/>
  <c r="S747" i="18" s="1"/>
  <c r="L748" i="18"/>
  <c r="L749" i="18"/>
  <c r="S749" i="18" s="1"/>
  <c r="L750" i="18"/>
  <c r="L751" i="18"/>
  <c r="L752" i="18"/>
  <c r="S752" i="18" s="1"/>
  <c r="L753" i="18"/>
  <c r="L754" i="18"/>
  <c r="S754" i="18" s="1"/>
  <c r="L755" i="18"/>
  <c r="S755" i="18" s="1"/>
  <c r="L756" i="18"/>
  <c r="L757" i="18"/>
  <c r="S757" i="18" s="1"/>
  <c r="L758" i="18"/>
  <c r="L759" i="18"/>
  <c r="L760" i="18"/>
  <c r="S760" i="18" s="1"/>
  <c r="L761" i="18"/>
  <c r="L762" i="18"/>
  <c r="S762" i="18" s="1"/>
  <c r="L763" i="18"/>
  <c r="S763" i="18" s="1"/>
  <c r="L764" i="18"/>
  <c r="L765" i="18"/>
  <c r="S765" i="18" s="1"/>
  <c r="L766" i="18"/>
  <c r="L767" i="18"/>
  <c r="L768" i="18"/>
  <c r="S768" i="18" s="1"/>
  <c r="L769" i="18"/>
  <c r="L770" i="18"/>
  <c r="S770" i="18" s="1"/>
  <c r="L771" i="18"/>
  <c r="S771" i="18" s="1"/>
  <c r="L772" i="18"/>
  <c r="L773" i="18"/>
  <c r="S773" i="18" s="1"/>
  <c r="L774" i="18"/>
  <c r="L775" i="18"/>
  <c r="L776" i="18"/>
  <c r="S776" i="18" s="1"/>
  <c r="L777" i="18"/>
  <c r="L778" i="18"/>
  <c r="S778" i="18" s="1"/>
  <c r="L779" i="18"/>
  <c r="S779" i="18" s="1"/>
  <c r="L780" i="18"/>
  <c r="L781" i="18"/>
  <c r="S781" i="18" s="1"/>
  <c r="L782" i="18"/>
  <c r="L783" i="18"/>
  <c r="L784" i="18"/>
  <c r="S784" i="18" s="1"/>
  <c r="L785" i="18"/>
  <c r="L786" i="18"/>
  <c r="S786" i="18" s="1"/>
  <c r="L787" i="18"/>
  <c r="S787" i="18" s="1"/>
  <c r="L788" i="18"/>
  <c r="L789" i="18"/>
  <c r="S789" i="18" s="1"/>
  <c r="L790" i="18"/>
  <c r="L791" i="18"/>
  <c r="L792" i="18"/>
  <c r="S792" i="18" s="1"/>
  <c r="L793" i="18"/>
  <c r="L794" i="18"/>
  <c r="S794" i="18" s="1"/>
  <c r="L795" i="18"/>
  <c r="S795" i="18" s="1"/>
  <c r="L796" i="18"/>
  <c r="L797" i="18"/>
  <c r="S797" i="18" s="1"/>
  <c r="L798" i="18"/>
  <c r="L799" i="18"/>
  <c r="L800" i="18"/>
  <c r="S800" i="18" s="1"/>
  <c r="L801" i="18"/>
  <c r="L802" i="18"/>
  <c r="S802" i="18" s="1"/>
  <c r="L803" i="18"/>
  <c r="S803" i="18" s="1"/>
  <c r="L804" i="18"/>
  <c r="L805" i="18"/>
  <c r="S805" i="18" s="1"/>
  <c r="L806" i="18"/>
  <c r="L807" i="18"/>
  <c r="L808" i="18"/>
  <c r="S808" i="18" s="1"/>
  <c r="L809" i="18"/>
  <c r="L810" i="18"/>
  <c r="S810" i="18" s="1"/>
  <c r="L811" i="18"/>
  <c r="S811" i="18" s="1"/>
  <c r="L812" i="18"/>
  <c r="L813" i="18"/>
  <c r="S813" i="18" s="1"/>
  <c r="L814" i="18"/>
  <c r="L815" i="18"/>
  <c r="L816" i="18"/>
  <c r="S816" i="18" s="1"/>
  <c r="L817" i="18"/>
  <c r="L818" i="18"/>
  <c r="S818" i="18" s="1"/>
  <c r="L819" i="18"/>
  <c r="S819" i="18" s="1"/>
  <c r="L820" i="18"/>
  <c r="L821" i="18"/>
  <c r="S821" i="18" s="1"/>
  <c r="L822" i="18"/>
  <c r="L823" i="18"/>
  <c r="L824" i="18"/>
  <c r="S824" i="18" s="1"/>
  <c r="L825" i="18"/>
  <c r="L826" i="18"/>
  <c r="S826" i="18" s="1"/>
  <c r="L827" i="18"/>
  <c r="S827" i="18" s="1"/>
  <c r="L828" i="18"/>
  <c r="L829" i="18"/>
  <c r="S829" i="18" s="1"/>
  <c r="L830" i="18"/>
  <c r="L831" i="18"/>
  <c r="L832" i="18"/>
  <c r="S832" i="18" s="1"/>
  <c r="L833" i="18"/>
  <c r="L834" i="18"/>
  <c r="S834" i="18" s="1"/>
  <c r="L835" i="18"/>
  <c r="S835" i="18" s="1"/>
  <c r="L836" i="18"/>
  <c r="L837" i="18"/>
  <c r="S837" i="18" s="1"/>
  <c r="L838" i="18"/>
  <c r="L839" i="18"/>
  <c r="L840" i="18"/>
  <c r="S840" i="18" s="1"/>
  <c r="L841" i="18"/>
  <c r="L842" i="18"/>
  <c r="S842" i="18" s="1"/>
  <c r="L843" i="18"/>
  <c r="S843" i="18" s="1"/>
  <c r="L844" i="18"/>
  <c r="L845" i="18"/>
  <c r="S845" i="18" s="1"/>
  <c r="L846" i="18"/>
  <c r="L847" i="18"/>
  <c r="L848" i="18"/>
  <c r="S848" i="18" s="1"/>
  <c r="L849" i="18"/>
  <c r="L850" i="18"/>
  <c r="S850" i="18" s="1"/>
  <c r="L851" i="18"/>
  <c r="S851" i="18" s="1"/>
  <c r="L852" i="18"/>
  <c r="L853" i="18"/>
  <c r="S853" i="18" s="1"/>
  <c r="L854" i="18"/>
  <c r="L855" i="18"/>
  <c r="L856" i="18"/>
  <c r="S856" i="18" s="1"/>
  <c r="L857" i="18"/>
  <c r="L858" i="18"/>
  <c r="S858" i="18" s="1"/>
  <c r="L859" i="18"/>
  <c r="S859" i="18" s="1"/>
  <c r="L860" i="18"/>
  <c r="L861" i="18"/>
  <c r="S861" i="18" s="1"/>
  <c r="L862" i="18"/>
  <c r="L863" i="18"/>
  <c r="L864" i="18"/>
  <c r="S864" i="18" s="1"/>
  <c r="L865" i="18"/>
  <c r="L866" i="18"/>
  <c r="S866" i="18" s="1"/>
  <c r="L867" i="18"/>
  <c r="S867" i="18" s="1"/>
  <c r="L868" i="18"/>
  <c r="L869" i="18"/>
  <c r="S869" i="18" s="1"/>
  <c r="L870" i="18"/>
  <c r="L871" i="18"/>
  <c r="L872" i="18"/>
  <c r="S872" i="18" s="1"/>
  <c r="L873" i="18"/>
  <c r="L874" i="18"/>
  <c r="S874" i="18" s="1"/>
  <c r="L875" i="18"/>
  <c r="S875" i="18" s="1"/>
  <c r="L876" i="18"/>
  <c r="L877" i="18"/>
  <c r="S877" i="18" s="1"/>
  <c r="L878" i="18"/>
  <c r="L879" i="18"/>
  <c r="L880" i="18"/>
  <c r="S880" i="18" s="1"/>
  <c r="L881" i="18"/>
  <c r="L882" i="18"/>
  <c r="S882" i="18" s="1"/>
  <c r="L883" i="18"/>
  <c r="S883" i="18" s="1"/>
  <c r="L884" i="18"/>
  <c r="L885" i="18"/>
  <c r="S885" i="18" s="1"/>
  <c r="L886" i="18"/>
  <c r="L887" i="18"/>
  <c r="L888" i="18"/>
  <c r="S888" i="18" s="1"/>
  <c r="L889" i="18"/>
  <c r="L890" i="18"/>
  <c r="S890" i="18" s="1"/>
  <c r="L891" i="18"/>
  <c r="S891" i="18" s="1"/>
  <c r="L892" i="18"/>
  <c r="L893" i="18"/>
  <c r="S893" i="18" s="1"/>
  <c r="L894" i="18"/>
  <c r="L895" i="18"/>
  <c r="L896" i="18"/>
  <c r="S896" i="18" s="1"/>
  <c r="L897" i="18"/>
  <c r="L898" i="18"/>
  <c r="S898" i="18" s="1"/>
  <c r="L899" i="18"/>
  <c r="S899" i="18" s="1"/>
  <c r="L900" i="18"/>
  <c r="L901" i="18"/>
  <c r="S901" i="18" s="1"/>
  <c r="L902" i="18"/>
  <c r="L903" i="18"/>
  <c r="L904" i="18"/>
  <c r="S904" i="18" s="1"/>
  <c r="L905" i="18"/>
  <c r="L906" i="18"/>
  <c r="S906" i="18" s="1"/>
  <c r="L907" i="18"/>
  <c r="S907" i="18" s="1"/>
  <c r="L908" i="18"/>
  <c r="L909" i="18"/>
  <c r="S909" i="18" s="1"/>
  <c r="L910" i="18"/>
  <c r="L911" i="18"/>
  <c r="L912" i="18"/>
  <c r="S912" i="18" s="1"/>
  <c r="L913" i="18"/>
  <c r="L914" i="18"/>
  <c r="S914" i="18" s="1"/>
  <c r="L915" i="18"/>
  <c r="S915" i="18" s="1"/>
  <c r="L916" i="18"/>
  <c r="L917" i="18"/>
  <c r="S917" i="18" s="1"/>
  <c r="L918" i="18"/>
  <c r="L919" i="18"/>
  <c r="L920" i="18"/>
  <c r="S920" i="18" s="1"/>
  <c r="L921" i="18"/>
  <c r="L922" i="18"/>
  <c r="S922" i="18" s="1"/>
  <c r="L923" i="18"/>
  <c r="S923" i="18" s="1"/>
  <c r="L924" i="18"/>
  <c r="L925" i="18"/>
  <c r="S925" i="18" s="1"/>
  <c r="L926" i="18"/>
  <c r="L927" i="18"/>
  <c r="L928" i="18"/>
  <c r="S928" i="18" s="1"/>
  <c r="L929" i="18"/>
  <c r="L930" i="18"/>
  <c r="S930" i="18" s="1"/>
  <c r="L931" i="18"/>
  <c r="S931" i="18" s="1"/>
  <c r="L932" i="18"/>
  <c r="L933" i="18"/>
  <c r="S933" i="18" s="1"/>
  <c r="L934" i="18"/>
  <c r="L935" i="18"/>
  <c r="L936" i="18"/>
  <c r="S936" i="18" s="1"/>
  <c r="L937" i="18"/>
  <c r="L938" i="18"/>
  <c r="S938" i="18" s="1"/>
  <c r="L939" i="18"/>
  <c r="S939" i="18" s="1"/>
  <c r="L940" i="18"/>
  <c r="L941" i="18"/>
  <c r="S941" i="18" s="1"/>
  <c r="L942" i="18"/>
  <c r="L943" i="18"/>
  <c r="L944" i="18"/>
  <c r="S944" i="18" s="1"/>
  <c r="L945" i="18"/>
  <c r="L946" i="18"/>
  <c r="S946" i="18" s="1"/>
  <c r="L947" i="18"/>
  <c r="S947" i="18" s="1"/>
  <c r="L948" i="18"/>
  <c r="L949" i="18"/>
  <c r="S949" i="18" s="1"/>
  <c r="L950" i="18"/>
  <c r="L951" i="18"/>
  <c r="L952" i="18"/>
  <c r="S952" i="18" s="1"/>
  <c r="L953" i="18"/>
  <c r="L954" i="18"/>
  <c r="S954" i="18" s="1"/>
  <c r="L955" i="18"/>
  <c r="S955" i="18" s="1"/>
  <c r="L956" i="18"/>
  <c r="L957" i="18"/>
  <c r="S957" i="18" s="1"/>
  <c r="L958" i="18"/>
  <c r="L959" i="18"/>
  <c r="L960" i="18"/>
  <c r="S960" i="18" s="1"/>
  <c r="L961" i="18"/>
  <c r="L962" i="18"/>
  <c r="S962" i="18" s="1"/>
  <c r="L963" i="18"/>
  <c r="S963" i="18" s="1"/>
  <c r="L964" i="18"/>
  <c r="L965" i="18"/>
  <c r="S965" i="18" s="1"/>
  <c r="L966" i="18"/>
  <c r="L967" i="18"/>
  <c r="L968" i="18"/>
  <c r="S968" i="18" s="1"/>
  <c r="L969" i="18"/>
  <c r="L970" i="18"/>
  <c r="S970" i="18" s="1"/>
  <c r="L971" i="18"/>
  <c r="S971" i="18" s="1"/>
  <c r="L972" i="18"/>
  <c r="L973" i="18"/>
  <c r="S973" i="18" s="1"/>
  <c r="L974" i="18"/>
  <c r="L975" i="18"/>
  <c r="L976" i="18"/>
  <c r="S976" i="18" s="1"/>
  <c r="L977" i="18"/>
  <c r="L978" i="18"/>
  <c r="S978" i="18" s="1"/>
  <c r="L979" i="18"/>
  <c r="S979" i="18" s="1"/>
  <c r="L980" i="18"/>
  <c r="L981" i="18"/>
  <c r="S981" i="18" s="1"/>
  <c r="L982" i="18"/>
  <c r="L983" i="18"/>
  <c r="L984" i="18"/>
  <c r="S984" i="18" s="1"/>
  <c r="L985" i="18"/>
  <c r="L986" i="18"/>
  <c r="S986" i="18" s="1"/>
  <c r="L987" i="18"/>
  <c r="S987" i="18" s="1"/>
  <c r="L988" i="18"/>
  <c r="L989" i="18"/>
  <c r="S989" i="18" s="1"/>
  <c r="L990" i="18"/>
  <c r="L991" i="18"/>
  <c r="L992" i="18"/>
  <c r="S992" i="18" s="1"/>
  <c r="L993" i="18"/>
  <c r="L994" i="18"/>
  <c r="S994" i="18" s="1"/>
  <c r="L995" i="18"/>
  <c r="S995" i="18" s="1"/>
  <c r="L996" i="18"/>
  <c r="L997" i="18"/>
  <c r="S997" i="18" s="1"/>
  <c r="L998" i="18"/>
  <c r="L999" i="18"/>
  <c r="L1000" i="18"/>
  <c r="S1000" i="18" s="1"/>
  <c r="L1001" i="18"/>
  <c r="L1002" i="18"/>
  <c r="S1002" i="18" s="1"/>
  <c r="L1003" i="18"/>
  <c r="S1003" i="18" s="1"/>
  <c r="L1004" i="18"/>
  <c r="L1005" i="18"/>
  <c r="S1005" i="18" s="1"/>
  <c r="L1006" i="18"/>
  <c r="L1007" i="18"/>
  <c r="L1008" i="18"/>
  <c r="S1008" i="18" s="1"/>
  <c r="L1009" i="18"/>
  <c r="L1010" i="18"/>
  <c r="S1010" i="18" s="1"/>
  <c r="L1011" i="18"/>
  <c r="S1011" i="18" s="1"/>
  <c r="L1012" i="18"/>
  <c r="L1013" i="18"/>
  <c r="S1013" i="18" s="1"/>
  <c r="L1014" i="18"/>
  <c r="L1015" i="18"/>
  <c r="L1016" i="18"/>
  <c r="S1016" i="18" s="1"/>
  <c r="L1017" i="18"/>
  <c r="L1018" i="18"/>
  <c r="S1018" i="18" s="1"/>
  <c r="L1019" i="18"/>
  <c r="S1019" i="18" s="1"/>
  <c r="L1020" i="18"/>
  <c r="L1021" i="18"/>
  <c r="S1021" i="18" s="1"/>
  <c r="L1022" i="18"/>
  <c r="L1023" i="18"/>
  <c r="L1024" i="18"/>
  <c r="S1024" i="18" s="1"/>
  <c r="L1025" i="18"/>
  <c r="L1026" i="18"/>
  <c r="S1026" i="18" s="1"/>
  <c r="L1027" i="18"/>
  <c r="S1027" i="18" s="1"/>
  <c r="L1028" i="18"/>
  <c r="L1029" i="18"/>
  <c r="S1029" i="18" s="1"/>
  <c r="L1030" i="18"/>
  <c r="L1031" i="18"/>
  <c r="L1032" i="18"/>
  <c r="S1032" i="18" s="1"/>
  <c r="L1033" i="18"/>
  <c r="L1034" i="18"/>
  <c r="S1034" i="18" s="1"/>
  <c r="L1035" i="18"/>
  <c r="S1035" i="18" s="1"/>
  <c r="L1036" i="18"/>
  <c r="L1037" i="18"/>
  <c r="S1037" i="18" s="1"/>
  <c r="L1038" i="18"/>
  <c r="L1039" i="18"/>
  <c r="L1040" i="18"/>
  <c r="S1040" i="18" s="1"/>
  <c r="L1041" i="18"/>
  <c r="L1042" i="18"/>
  <c r="S1042" i="18" s="1"/>
  <c r="L1043" i="18"/>
  <c r="S1043" i="18" s="1"/>
  <c r="L1044" i="18"/>
  <c r="L1045" i="18"/>
  <c r="S1045" i="18" s="1"/>
  <c r="L1046" i="18"/>
  <c r="L1047" i="18"/>
  <c r="L1048" i="18"/>
  <c r="S1048" i="18" s="1"/>
  <c r="L1049" i="18"/>
  <c r="L1050" i="18"/>
  <c r="S1050" i="18" s="1"/>
  <c r="L1051" i="18"/>
  <c r="S1051" i="18" s="1"/>
  <c r="L1052" i="18"/>
  <c r="L1053" i="18"/>
  <c r="S1053" i="18" s="1"/>
  <c r="L1054" i="18"/>
  <c r="L1055" i="18"/>
  <c r="L1056" i="18"/>
  <c r="S1056" i="18" s="1"/>
  <c r="L1057" i="18"/>
  <c r="L1058" i="18"/>
  <c r="S1058" i="18" s="1"/>
  <c r="L1059" i="18"/>
  <c r="S1059" i="18" s="1"/>
  <c r="L1060" i="18"/>
  <c r="L1061" i="18"/>
  <c r="S1061" i="18" s="1"/>
  <c r="L1062" i="18"/>
  <c r="L1063" i="18"/>
  <c r="L1064" i="18"/>
  <c r="S1064" i="18" s="1"/>
  <c r="L1065" i="18"/>
  <c r="L1066" i="18"/>
  <c r="S1066" i="18" s="1"/>
  <c r="L1067" i="18"/>
  <c r="S1067" i="18" s="1"/>
  <c r="L1068" i="18"/>
  <c r="L1069" i="18"/>
  <c r="S1069" i="18" s="1"/>
  <c r="L1070" i="18"/>
  <c r="L1071" i="18"/>
  <c r="L1072" i="18"/>
  <c r="S1072" i="18" s="1"/>
  <c r="L1073" i="18"/>
  <c r="L1074" i="18"/>
  <c r="S1074" i="18" s="1"/>
  <c r="L1075" i="18"/>
  <c r="S1075" i="18" s="1"/>
  <c r="L1076" i="18"/>
  <c r="L1077" i="18"/>
  <c r="S1077" i="18" s="1"/>
  <c r="L1078" i="18"/>
  <c r="L1079" i="18"/>
  <c r="L1080" i="18"/>
  <c r="S1080" i="18" s="1"/>
  <c r="L1081" i="18"/>
  <c r="L1082" i="18"/>
  <c r="S1082" i="18" s="1"/>
  <c r="L1083" i="18"/>
  <c r="S1083" i="18" s="1"/>
  <c r="L1084" i="18"/>
  <c r="L1085" i="18"/>
  <c r="S1085" i="18" s="1"/>
  <c r="L1086" i="18"/>
  <c r="L1087" i="18"/>
  <c r="L1088" i="18"/>
  <c r="S1088" i="18" s="1"/>
  <c r="L1089" i="18"/>
  <c r="L1090" i="18"/>
  <c r="S1090" i="18" s="1"/>
  <c r="L1091" i="18"/>
  <c r="S1091" i="18" s="1"/>
  <c r="L1092" i="18"/>
  <c r="L1093" i="18"/>
  <c r="S1093" i="18" s="1"/>
  <c r="L1094" i="18"/>
  <c r="L1095" i="18"/>
  <c r="L1096" i="18"/>
  <c r="S1096" i="18" s="1"/>
  <c r="L1097" i="18"/>
  <c r="L1098" i="18"/>
  <c r="S1098" i="18" s="1"/>
  <c r="L1099" i="18"/>
  <c r="S1099" i="18" s="1"/>
  <c r="L1100" i="18"/>
  <c r="L1101" i="18"/>
  <c r="S1101" i="18" s="1"/>
  <c r="L1102" i="18"/>
  <c r="L1103" i="18"/>
  <c r="L1104" i="18"/>
  <c r="S1104" i="18" s="1"/>
  <c r="L1105" i="18"/>
  <c r="L1106" i="18"/>
  <c r="S1106" i="18" s="1"/>
  <c r="L1107" i="18"/>
  <c r="S1107" i="18" s="1"/>
  <c r="L1108" i="18"/>
  <c r="L1109" i="18"/>
  <c r="S1109" i="18" s="1"/>
  <c r="L1110" i="18"/>
  <c r="L1111" i="18"/>
  <c r="L1112" i="18"/>
  <c r="S1112" i="18" s="1"/>
  <c r="L1113" i="18"/>
  <c r="L1114" i="18"/>
  <c r="S1114" i="18" s="1"/>
  <c r="L1115" i="18"/>
  <c r="S1115" i="18" s="1"/>
  <c r="L1116" i="18"/>
  <c r="L1117" i="18"/>
  <c r="S1117" i="18" s="1"/>
  <c r="L1118" i="18"/>
  <c r="L1119" i="18"/>
  <c r="L1120" i="18"/>
  <c r="S1120" i="18" s="1"/>
  <c r="L1121" i="18"/>
  <c r="L1122" i="18"/>
  <c r="S1122" i="18" s="1"/>
  <c r="L1123" i="18"/>
  <c r="S1123" i="18" s="1"/>
  <c r="L1124" i="18"/>
  <c r="L1125" i="18"/>
  <c r="S1125" i="18" s="1"/>
  <c r="L1126" i="18"/>
  <c r="L1127" i="18"/>
  <c r="L1128" i="18"/>
  <c r="S1128" i="18" s="1"/>
  <c r="L1129" i="18"/>
  <c r="L1130" i="18"/>
  <c r="S1130" i="18" s="1"/>
  <c r="L1131" i="18"/>
  <c r="S1131" i="18" s="1"/>
  <c r="L1132" i="18"/>
  <c r="L1133" i="18"/>
  <c r="S1133" i="18" s="1"/>
  <c r="L1134" i="18"/>
  <c r="L1135" i="18"/>
  <c r="L1136" i="18"/>
  <c r="S1136" i="18" s="1"/>
  <c r="L1137" i="18"/>
  <c r="L1138" i="18"/>
  <c r="S1138" i="18" s="1"/>
  <c r="L1139" i="18"/>
  <c r="S1139" i="18" s="1"/>
  <c r="L1140" i="18"/>
  <c r="L1141" i="18"/>
  <c r="S1141" i="18" s="1"/>
  <c r="L1142" i="18"/>
  <c r="L1143" i="18"/>
  <c r="L1144" i="18"/>
  <c r="S1144" i="18" s="1"/>
  <c r="L1145" i="18"/>
  <c r="L1146" i="18"/>
  <c r="S1146" i="18" s="1"/>
  <c r="L1147" i="18"/>
  <c r="S1147" i="18" s="1"/>
  <c r="L1148" i="18"/>
  <c r="L1149" i="18"/>
  <c r="S1149" i="18" s="1"/>
  <c r="L1150" i="18"/>
  <c r="L1151" i="18"/>
  <c r="L1152" i="18"/>
  <c r="S1152" i="18" s="1"/>
  <c r="L1153" i="18"/>
  <c r="L1154" i="18"/>
  <c r="S1154" i="18" s="1"/>
  <c r="L1155" i="18"/>
  <c r="S1155" i="18" s="1"/>
  <c r="L1156" i="18"/>
  <c r="L1157" i="18"/>
  <c r="S1157" i="18" s="1"/>
  <c r="L1158" i="18"/>
  <c r="L1159" i="18"/>
  <c r="L1160" i="18"/>
  <c r="S1160" i="18" s="1"/>
  <c r="L1161" i="18"/>
  <c r="L1162" i="18"/>
  <c r="S1162" i="18" s="1"/>
  <c r="L1163" i="18"/>
  <c r="S1163" i="18" s="1"/>
  <c r="L1164" i="18"/>
  <c r="L1165" i="18"/>
  <c r="S1165" i="18" s="1"/>
  <c r="L1166" i="18"/>
  <c r="L1167" i="18"/>
  <c r="L1168" i="18"/>
  <c r="S1168" i="18" s="1"/>
  <c r="L1169" i="18"/>
  <c r="L1170" i="18"/>
  <c r="S1170" i="18" s="1"/>
  <c r="L1171" i="18"/>
  <c r="S1171" i="18" s="1"/>
  <c r="L1172" i="18"/>
  <c r="L1173" i="18"/>
  <c r="S1173" i="18" s="1"/>
  <c r="L1174" i="18"/>
  <c r="L1175" i="18"/>
  <c r="L1176" i="18"/>
  <c r="S1176" i="18" s="1"/>
  <c r="L1177" i="18"/>
  <c r="L1178" i="18"/>
  <c r="S1178" i="18" s="1"/>
  <c r="L1179" i="18"/>
  <c r="S1179" i="18" s="1"/>
  <c r="L1180" i="18"/>
  <c r="L1181" i="18"/>
  <c r="S1181" i="18" s="1"/>
  <c r="L1182" i="18"/>
  <c r="L1183" i="18"/>
  <c r="L1184" i="18"/>
  <c r="S1184" i="18" s="1"/>
  <c r="L1185" i="18"/>
  <c r="L1186" i="18"/>
  <c r="S1186" i="18" s="1"/>
  <c r="L1187" i="18"/>
  <c r="S1187" i="18" s="1"/>
  <c r="L1188" i="18"/>
  <c r="L1189" i="18"/>
  <c r="S1189" i="18" s="1"/>
  <c r="L1190" i="18"/>
  <c r="L1191" i="18"/>
  <c r="L1192" i="18"/>
  <c r="S1192" i="18" s="1"/>
  <c r="L1193" i="18"/>
  <c r="L1194" i="18"/>
  <c r="S1194" i="18" s="1"/>
  <c r="L1195" i="18"/>
  <c r="S1195" i="18" s="1"/>
  <c r="L1196" i="18"/>
  <c r="L1197" i="18"/>
  <c r="S1197" i="18" s="1"/>
  <c r="L1198" i="18"/>
  <c r="L1199" i="18"/>
  <c r="L1200" i="18"/>
  <c r="S1200" i="18" s="1"/>
  <c r="L1201" i="18"/>
  <c r="L1202" i="18"/>
  <c r="S1202" i="18" s="1"/>
  <c r="L1203" i="18"/>
  <c r="S1203" i="18" s="1"/>
  <c r="L1204" i="18"/>
  <c r="L1205" i="18"/>
  <c r="S1205" i="18" s="1"/>
  <c r="L1206" i="18"/>
  <c r="L1207" i="18"/>
  <c r="L1208" i="18"/>
  <c r="S1208" i="18" s="1"/>
  <c r="L1209" i="18"/>
  <c r="L1210" i="18"/>
  <c r="S1210" i="18" s="1"/>
  <c r="L1211" i="18"/>
  <c r="S1211" i="18" s="1"/>
  <c r="L1212" i="18"/>
  <c r="L1213" i="18"/>
  <c r="S1213" i="18" s="1"/>
  <c r="L1214" i="18"/>
  <c r="L1215" i="18"/>
  <c r="L1216" i="18"/>
  <c r="S1216" i="18" s="1"/>
  <c r="L1217" i="18"/>
  <c r="L1218" i="18"/>
  <c r="S1218" i="18" s="1"/>
  <c r="L1219" i="18"/>
  <c r="S1219" i="18" s="1"/>
  <c r="L1220" i="18"/>
  <c r="L1221" i="18"/>
  <c r="S1221" i="18" s="1"/>
  <c r="L1222" i="18"/>
  <c r="L1223" i="18"/>
  <c r="L1224" i="18"/>
  <c r="S1224" i="18" s="1"/>
  <c r="L1225" i="18"/>
  <c r="L1226" i="18"/>
  <c r="S1226" i="18" s="1"/>
  <c r="L1227" i="18"/>
  <c r="S1227" i="18" s="1"/>
  <c r="L1228" i="18"/>
  <c r="L1229" i="18"/>
  <c r="S1229" i="18" s="1"/>
  <c r="L1230" i="18"/>
  <c r="L1231" i="18"/>
  <c r="L1232" i="18"/>
  <c r="S1232" i="18" s="1"/>
  <c r="L1233" i="18"/>
  <c r="L1234" i="18"/>
  <c r="S1234" i="18" s="1"/>
  <c r="L1235" i="18"/>
  <c r="S1235" i="18" s="1"/>
  <c r="L1236" i="18"/>
  <c r="L1237" i="18"/>
  <c r="S1237" i="18" s="1"/>
  <c r="L1238" i="18"/>
  <c r="L1239" i="18"/>
  <c r="L1240" i="18"/>
  <c r="S1240" i="18" s="1"/>
  <c r="L1241" i="18"/>
  <c r="L1242" i="18"/>
  <c r="S1242" i="18" s="1"/>
  <c r="L1243" i="18"/>
  <c r="S1243" i="18" s="1"/>
  <c r="L1244" i="18"/>
  <c r="L1245" i="18"/>
  <c r="S1245" i="18" s="1"/>
  <c r="L1246" i="18"/>
  <c r="L1247" i="18"/>
  <c r="L1248" i="18"/>
  <c r="S1248" i="18" s="1"/>
  <c r="L1249" i="18"/>
  <c r="L1250" i="18"/>
  <c r="S1250" i="18" s="1"/>
  <c r="L1251" i="18"/>
  <c r="S1251" i="18" s="1"/>
  <c r="L1252" i="18"/>
  <c r="L1253" i="18"/>
  <c r="S1253" i="18" s="1"/>
  <c r="L1254" i="18"/>
  <c r="L1255" i="18"/>
  <c r="L1256" i="18"/>
  <c r="S1256" i="18" s="1"/>
  <c r="L1257" i="18"/>
  <c r="L1258" i="18"/>
  <c r="S1258" i="18" s="1"/>
  <c r="L1259" i="18"/>
  <c r="S1259" i="18" s="1"/>
  <c r="L1260" i="18"/>
  <c r="L1261" i="18"/>
  <c r="S1261" i="18" s="1"/>
  <c r="L1262" i="18"/>
  <c r="L1263" i="18"/>
  <c r="L1264" i="18"/>
  <c r="S1264" i="18" s="1"/>
  <c r="L1265" i="18"/>
  <c r="L1266" i="18"/>
  <c r="S1266" i="18" s="1"/>
  <c r="L1267" i="18"/>
  <c r="S1267" i="18" s="1"/>
  <c r="L1268" i="18"/>
  <c r="L1269" i="18"/>
  <c r="S1269" i="18" s="1"/>
  <c r="L1270" i="18"/>
  <c r="L1271" i="18"/>
  <c r="L1272" i="18"/>
  <c r="S1272" i="18" s="1"/>
  <c r="L1273" i="18"/>
  <c r="L1274" i="18"/>
  <c r="S1274" i="18" s="1"/>
  <c r="L1275" i="18"/>
  <c r="S1275" i="18" s="1"/>
  <c r="L1276" i="18"/>
  <c r="L1277" i="18"/>
  <c r="S1277" i="18" s="1"/>
  <c r="L1278" i="18"/>
  <c r="L1279" i="18"/>
  <c r="L1280" i="18"/>
  <c r="S1280" i="18" s="1"/>
  <c r="L1281" i="18"/>
  <c r="L1282" i="18"/>
  <c r="S1282" i="18" s="1"/>
  <c r="L1283" i="18"/>
  <c r="S1283" i="18" s="1"/>
  <c r="L1284" i="18"/>
  <c r="L1285" i="18"/>
  <c r="S1285" i="18" s="1"/>
  <c r="L1286" i="18"/>
  <c r="L1287" i="18"/>
  <c r="L1288" i="18"/>
  <c r="S1288" i="18" s="1"/>
  <c r="L1289" i="18"/>
  <c r="L1290" i="18"/>
  <c r="S1290" i="18" s="1"/>
  <c r="L1291" i="18"/>
  <c r="S1291" i="18" s="1"/>
  <c r="L1292" i="18"/>
  <c r="L1293" i="18"/>
  <c r="S1293" i="18" s="1"/>
  <c r="L1294" i="18"/>
  <c r="L1295" i="18"/>
  <c r="L1296" i="18"/>
  <c r="S1296" i="18" s="1"/>
  <c r="L1297" i="18"/>
  <c r="L1298" i="18"/>
  <c r="S1298" i="18" s="1"/>
  <c r="L1299" i="18"/>
  <c r="S1299" i="18" s="1"/>
  <c r="L1300" i="18"/>
  <c r="L1301" i="18"/>
  <c r="S1301" i="18" s="1"/>
  <c r="L1302" i="18"/>
  <c r="L1303" i="18"/>
  <c r="L1304" i="18"/>
  <c r="S1304" i="18" s="1"/>
  <c r="L1305" i="18"/>
  <c r="L1306" i="18"/>
  <c r="S1306" i="18" s="1"/>
  <c r="L1307" i="18"/>
  <c r="S1307" i="18" s="1"/>
  <c r="L1308" i="18"/>
  <c r="L1309" i="18"/>
  <c r="S1309" i="18" s="1"/>
  <c r="L1310" i="18"/>
  <c r="L1311" i="18"/>
  <c r="L1312" i="18"/>
  <c r="S1312" i="18" s="1"/>
  <c r="L1313" i="18"/>
  <c r="L1314" i="18"/>
  <c r="S1314" i="18" s="1"/>
  <c r="L1315" i="18"/>
  <c r="S1315" i="18" s="1"/>
  <c r="L1316" i="18"/>
  <c r="L1317" i="18"/>
  <c r="S1317" i="18" s="1"/>
  <c r="L1318" i="18"/>
  <c r="L1319" i="18"/>
  <c r="L1320" i="18"/>
  <c r="S1320" i="18" s="1"/>
  <c r="L1321" i="18"/>
  <c r="L1322" i="18"/>
  <c r="S1322" i="18" s="1"/>
  <c r="L1323" i="18"/>
  <c r="S1323" i="18" s="1"/>
  <c r="L1324" i="18"/>
  <c r="L1325" i="18"/>
  <c r="S1325" i="18" s="1"/>
  <c r="L1326" i="18"/>
  <c r="L1327" i="18"/>
  <c r="L1328" i="18"/>
  <c r="S1328" i="18" s="1"/>
  <c r="L1329" i="18"/>
  <c r="L1330" i="18"/>
  <c r="S1330" i="18" s="1"/>
  <c r="L1331" i="18"/>
  <c r="S1331" i="18" s="1"/>
  <c r="L1332" i="18"/>
  <c r="L1333" i="18"/>
  <c r="S1333" i="18" s="1"/>
  <c r="L1334" i="18"/>
  <c r="L1335" i="18"/>
  <c r="L1336" i="18"/>
  <c r="S1336" i="18" s="1"/>
  <c r="L1337" i="18"/>
  <c r="L1338" i="18"/>
  <c r="S1338" i="18" s="1"/>
  <c r="L1339" i="18"/>
  <c r="S1339" i="18" s="1"/>
  <c r="L1340" i="18"/>
  <c r="L1341" i="18"/>
  <c r="S1341" i="18" s="1"/>
  <c r="L1342" i="18"/>
  <c r="L1343" i="18"/>
  <c r="L1344" i="18"/>
  <c r="S1344" i="18" s="1"/>
  <c r="L1345" i="18"/>
  <c r="L1346" i="18"/>
  <c r="S1346" i="18" s="1"/>
  <c r="L1347" i="18"/>
  <c r="S1347" i="18" s="1"/>
  <c r="L1348" i="18"/>
  <c r="L1349" i="18"/>
  <c r="S1349" i="18" s="1"/>
  <c r="L1350" i="18"/>
  <c r="L1351" i="18"/>
  <c r="L1352" i="18"/>
  <c r="S1352" i="18" s="1"/>
  <c r="L1353" i="18"/>
  <c r="L1354" i="18"/>
  <c r="S1354" i="18" s="1"/>
  <c r="L1355" i="18"/>
  <c r="S1355" i="18" s="1"/>
  <c r="L1356" i="18"/>
  <c r="L1357" i="18"/>
  <c r="S1357" i="18" s="1"/>
  <c r="L1358" i="18"/>
  <c r="L1359" i="18"/>
  <c r="L1360" i="18"/>
  <c r="S1360" i="18" s="1"/>
  <c r="L1361" i="18"/>
  <c r="L1362" i="18"/>
  <c r="S1362" i="18" s="1"/>
  <c r="L1363" i="18"/>
  <c r="S1363" i="18" s="1"/>
  <c r="L1364" i="18"/>
  <c r="L1365" i="18"/>
  <c r="S1365" i="18" s="1"/>
  <c r="L1366" i="18"/>
  <c r="L1367" i="18"/>
  <c r="L1368" i="18"/>
  <c r="S1368" i="18" s="1"/>
  <c r="L1369" i="18"/>
  <c r="L1370" i="18"/>
  <c r="S1370" i="18" s="1"/>
  <c r="L1371" i="18"/>
  <c r="S1371" i="18" s="1"/>
  <c r="L1372" i="18"/>
  <c r="L1373" i="18"/>
  <c r="S1373" i="18" s="1"/>
  <c r="L1374" i="18"/>
  <c r="L1375" i="18"/>
  <c r="L1376" i="18"/>
  <c r="S1376" i="18" s="1"/>
  <c r="L1377" i="18"/>
  <c r="L1378" i="18"/>
  <c r="S1378" i="18" s="1"/>
  <c r="L1379" i="18"/>
  <c r="S1379" i="18" s="1"/>
  <c r="L1380" i="18"/>
  <c r="L1381" i="18"/>
  <c r="S1381" i="18" s="1"/>
  <c r="L1382" i="18"/>
  <c r="L1383" i="18"/>
  <c r="L1384" i="18"/>
  <c r="S1384" i="18" s="1"/>
  <c r="L1385" i="18"/>
  <c r="L1386" i="18"/>
  <c r="S1386" i="18" s="1"/>
  <c r="L1387" i="18"/>
  <c r="S1387" i="18" s="1"/>
  <c r="L1388" i="18"/>
  <c r="L1389" i="18"/>
  <c r="S1389" i="18" s="1"/>
  <c r="L1390" i="18"/>
  <c r="L1391" i="18"/>
  <c r="L1392" i="18"/>
  <c r="S1392" i="18" s="1"/>
  <c r="L1393" i="18"/>
  <c r="L1394" i="18"/>
  <c r="S1394" i="18" s="1"/>
  <c r="L1395" i="18"/>
  <c r="S1395" i="18" s="1"/>
  <c r="L1396" i="18"/>
  <c r="L1397" i="18"/>
  <c r="S1397" i="18" s="1"/>
  <c r="L1398" i="18"/>
  <c r="L1399" i="18"/>
  <c r="L1400" i="18"/>
  <c r="S1400" i="18" s="1"/>
  <c r="L1401" i="18"/>
  <c r="L1402" i="18"/>
  <c r="S1402" i="18" s="1"/>
  <c r="L1403" i="18"/>
  <c r="S1403" i="18" s="1"/>
  <c r="L1404" i="18"/>
  <c r="L1405" i="18"/>
  <c r="S1405" i="18" s="1"/>
  <c r="L1406" i="18"/>
  <c r="L1407" i="18"/>
  <c r="L1408" i="18"/>
  <c r="S1408" i="18" s="1"/>
  <c r="L1409" i="18"/>
  <c r="L9" i="18"/>
  <c r="S14" i="18" l="1"/>
  <c r="T248" i="18"/>
  <c r="U693" i="18"/>
  <c r="U685" i="18"/>
  <c r="U677" i="18"/>
  <c r="U669" i="18"/>
  <c r="U661" i="18"/>
  <c r="U653" i="18"/>
  <c r="U645" i="18"/>
  <c r="U637" i="18"/>
  <c r="U629" i="18"/>
  <c r="U621" i="18"/>
  <c r="U613" i="18"/>
  <c r="U605" i="18"/>
  <c r="U597" i="18"/>
  <c r="U589" i="18"/>
  <c r="U581" i="18"/>
  <c r="U573" i="18"/>
  <c r="U565" i="18"/>
  <c r="U557" i="18"/>
  <c r="U549" i="18"/>
  <c r="U541" i="18"/>
  <c r="U533" i="18"/>
  <c r="U525" i="18"/>
  <c r="U517" i="18"/>
  <c r="U509" i="18"/>
  <c r="U501" i="18"/>
  <c r="U493" i="18"/>
  <c r="U485" i="18"/>
  <c r="U477" i="18"/>
  <c r="U469" i="18"/>
  <c r="U461" i="18"/>
  <c r="U453" i="18"/>
  <c r="U445" i="18"/>
  <c r="U437" i="18"/>
  <c r="U429" i="18"/>
  <c r="U421" i="18"/>
  <c r="U413" i="18"/>
  <c r="U405" i="18"/>
  <c r="U397" i="18"/>
  <c r="U389" i="18"/>
  <c r="U381" i="18"/>
  <c r="U373" i="18"/>
  <c r="U365" i="18"/>
  <c r="U357" i="18"/>
  <c r="U349" i="18"/>
  <c r="U341" i="18"/>
  <c r="U333" i="18"/>
  <c r="U325" i="18"/>
  <c r="U317" i="18"/>
  <c r="U309" i="18"/>
  <c r="U301" i="18"/>
  <c r="U293" i="18"/>
  <c r="U285" i="18"/>
  <c r="U277" i="18"/>
  <c r="U269" i="18"/>
  <c r="U261" i="18"/>
  <c r="U253" i="18"/>
  <c r="U245" i="18"/>
  <c r="U237" i="18"/>
  <c r="U229" i="18"/>
  <c r="U221" i="18"/>
  <c r="U213" i="18"/>
  <c r="U205" i="18"/>
  <c r="U197" i="18"/>
  <c r="U189" i="18"/>
  <c r="U181" i="18"/>
  <c r="U173" i="18"/>
  <c r="U165" i="18"/>
  <c r="U157" i="18"/>
  <c r="U149" i="18"/>
  <c r="U141" i="18"/>
  <c r="U133" i="18"/>
  <c r="U125" i="18"/>
  <c r="U117" i="18"/>
  <c r="U109" i="18"/>
  <c r="U101" i="18"/>
  <c r="U93" i="18"/>
  <c r="U85" i="18"/>
  <c r="U77" i="18"/>
  <c r="U69" i="18"/>
  <c r="U61" i="18"/>
  <c r="U53" i="18"/>
  <c r="U45" i="18"/>
  <c r="U37" i="18"/>
  <c r="U29" i="18"/>
  <c r="U21" i="18"/>
  <c r="T240" i="18"/>
  <c r="T232" i="18"/>
  <c r="T224" i="18"/>
  <c r="T216" i="18"/>
  <c r="T208" i="18"/>
  <c r="T200" i="18"/>
  <c r="T192" i="18"/>
  <c r="T184" i="18"/>
  <c r="T176" i="18"/>
  <c r="T168" i="18"/>
  <c r="T160" i="18"/>
  <c r="T152" i="18"/>
  <c r="T144" i="18"/>
  <c r="T136" i="18"/>
  <c r="T128" i="18"/>
  <c r="T120" i="18"/>
  <c r="T112" i="18"/>
  <c r="T104" i="18"/>
  <c r="T96" i="18"/>
  <c r="T88" i="18"/>
  <c r="T80" i="18"/>
  <c r="T72" i="18"/>
  <c r="T64" i="18"/>
  <c r="T56" i="18"/>
  <c r="T48" i="18"/>
  <c r="T40" i="18"/>
  <c r="T32" i="18"/>
  <c r="T24" i="18"/>
  <c r="S1310" i="18"/>
  <c r="S1302" i="18"/>
  <c r="S1294" i="18"/>
  <c r="S1398" i="18"/>
  <c r="S1374" i="18"/>
  <c r="S1350" i="18"/>
  <c r="S1326" i="18"/>
  <c r="S1406" i="18"/>
  <c r="S1382" i="18"/>
  <c r="S1358" i="18"/>
  <c r="S1334" i="18"/>
  <c r="S1390" i="18"/>
  <c r="S1366" i="18"/>
  <c r="S1342" i="18"/>
  <c r="S1318" i="18"/>
  <c r="S1286" i="18"/>
  <c r="S1278" i="18"/>
  <c r="S1270" i="18"/>
  <c r="S1262" i="18"/>
  <c r="S1254" i="18"/>
  <c r="S1246" i="18"/>
  <c r="S1238" i="18"/>
  <c r="S1230" i="18"/>
  <c r="S1222" i="18"/>
  <c r="S1214" i="18"/>
  <c r="S1206" i="18"/>
  <c r="S1198" i="18"/>
  <c r="S1190" i="18"/>
  <c r="S1182" i="18"/>
  <c r="S1174" i="18"/>
  <c r="S1166" i="18"/>
  <c r="S1158" i="18"/>
  <c r="S1150" i="18"/>
  <c r="S1142" i="18"/>
  <c r="S1134" i="18"/>
  <c r="S1126" i="18"/>
  <c r="S1118" i="18"/>
  <c r="S1110" i="18"/>
  <c r="S1102" i="18"/>
  <c r="S1094" i="18"/>
  <c r="S1086" i="18"/>
  <c r="S1078" i="18"/>
  <c r="S1070" i="18"/>
  <c r="S1062" i="18"/>
  <c r="S1054" i="18"/>
  <c r="S1046" i="18"/>
  <c r="S1038" i="18"/>
  <c r="S1030" i="18"/>
  <c r="S1022" i="18"/>
  <c r="S1014" i="18"/>
  <c r="S1006" i="18"/>
  <c r="S998" i="18"/>
  <c r="S990" i="18"/>
  <c r="S982" i="18"/>
  <c r="S974" i="18"/>
  <c r="S966" i="18"/>
  <c r="S958" i="18"/>
  <c r="S950" i="18"/>
  <c r="S942" i="18"/>
  <c r="S934" i="18"/>
  <c r="S926" i="18"/>
  <c r="S918" i="18"/>
  <c r="S910" i="18"/>
  <c r="S902" i="18"/>
  <c r="S894" i="18"/>
  <c r="S886" i="18"/>
  <c r="S878" i="18"/>
  <c r="S870" i="18"/>
  <c r="S862" i="18"/>
  <c r="S854" i="18"/>
  <c r="S846" i="18"/>
  <c r="S838" i="18"/>
  <c r="S830" i="18"/>
  <c r="S822" i="18"/>
  <c r="S814" i="18"/>
  <c r="S806" i="18"/>
  <c r="S798" i="18"/>
  <c r="S790" i="18"/>
  <c r="S782" i="18"/>
  <c r="S774" i="18"/>
  <c r="S766" i="18"/>
  <c r="S758" i="18"/>
  <c r="S750" i="18"/>
  <c r="S742" i="18"/>
  <c r="S734" i="18"/>
  <c r="S726" i="18"/>
  <c r="S718" i="18"/>
  <c r="S710" i="18"/>
  <c r="S702" i="18"/>
  <c r="S694" i="18"/>
  <c r="S686" i="18"/>
  <c r="S678" i="18"/>
  <c r="S670" i="18"/>
  <c r="S662" i="18"/>
  <c r="S654" i="18"/>
  <c r="S646" i="18"/>
  <c r="S638" i="18"/>
  <c r="S630" i="18"/>
  <c r="S622" i="18"/>
  <c r="S614" i="18"/>
  <c r="S606" i="18"/>
  <c r="S598" i="18"/>
  <c r="S590" i="18"/>
  <c r="S582" i="18"/>
  <c r="S574" i="18"/>
  <c r="S566" i="18"/>
  <c r="S558" i="18"/>
  <c r="S550" i="18"/>
  <c r="S542" i="18"/>
  <c r="S534" i="18"/>
  <c r="S526" i="18"/>
  <c r="S518" i="18"/>
  <c r="S510" i="18"/>
  <c r="S502" i="18"/>
  <c r="S494" i="18"/>
  <c r="S486" i="18"/>
  <c r="S478" i="18"/>
  <c r="S470" i="18"/>
  <c r="S462" i="18"/>
  <c r="S454" i="18"/>
  <c r="S446" i="18"/>
  <c r="S438" i="18"/>
  <c r="S430" i="18"/>
  <c r="S422" i="18"/>
  <c r="S414" i="18"/>
  <c r="S406" i="18"/>
  <c r="S398" i="18"/>
  <c r="S390" i="18"/>
  <c r="S382" i="18"/>
  <c r="S374" i="18"/>
  <c r="S366" i="18"/>
  <c r="S358" i="18"/>
  <c r="S350" i="18"/>
  <c r="S342" i="18"/>
  <c r="S334" i="18"/>
  <c r="S326" i="18"/>
  <c r="S318" i="18"/>
  <c r="S310" i="18"/>
  <c r="S302" i="18"/>
  <c r="S294" i="18"/>
  <c r="S286" i="18"/>
  <c r="S278" i="18"/>
  <c r="S270" i="18"/>
  <c r="S262" i="18"/>
  <c r="S254" i="18"/>
  <c r="S246" i="18"/>
  <c r="S238" i="18"/>
  <c r="S230" i="18"/>
  <c r="S222" i="18"/>
  <c r="S214" i="18"/>
  <c r="S206" i="18"/>
  <c r="S198" i="18"/>
  <c r="S190" i="18"/>
  <c r="S182" i="18"/>
  <c r="S174" i="18"/>
  <c r="S166" i="18"/>
  <c r="S158" i="18"/>
  <c r="S150" i="18"/>
  <c r="S142" i="18"/>
  <c r="S134" i="18"/>
  <c r="S126" i="18"/>
  <c r="S118" i="18"/>
  <c r="S110" i="18"/>
  <c r="S102" i="18"/>
  <c r="S94" i="18"/>
  <c r="S86" i="18"/>
  <c r="S78" i="18"/>
  <c r="S70" i="18"/>
  <c r="S62" i="18"/>
  <c r="S54" i="18"/>
  <c r="S46" i="18"/>
  <c r="S38" i="18"/>
  <c r="S30" i="18"/>
  <c r="S22" i="18"/>
  <c r="U1408" i="18"/>
  <c r="U1400" i="18"/>
  <c r="U1392" i="18"/>
  <c r="U1384" i="18"/>
  <c r="U1376" i="18"/>
  <c r="U1368" i="18"/>
  <c r="U1360" i="18"/>
  <c r="U1352" i="18"/>
  <c r="U1344" i="18"/>
  <c r="U1336" i="18"/>
  <c r="U1328" i="18"/>
  <c r="T1403" i="18"/>
  <c r="T1395" i="18"/>
  <c r="T1387" i="18"/>
  <c r="T1379" i="18"/>
  <c r="T1371" i="18"/>
  <c r="T1363" i="18"/>
  <c r="T1355" i="18"/>
  <c r="T1347" i="18"/>
  <c r="T1339" i="18"/>
  <c r="T1331" i="18"/>
  <c r="T1405" i="18"/>
  <c r="T1397" i="18"/>
  <c r="T1389" i="18"/>
  <c r="T1381" i="18"/>
  <c r="T1373" i="18"/>
  <c r="T1365" i="18"/>
  <c r="T1357" i="18"/>
  <c r="T1349" i="18"/>
  <c r="T1341" i="18"/>
  <c r="U1320" i="18"/>
  <c r="U1312" i="18"/>
  <c r="U1304" i="18"/>
  <c r="U1296" i="18"/>
  <c r="U1288" i="18"/>
  <c r="U1280" i="18"/>
  <c r="U1272" i="18"/>
  <c r="U1264" i="18"/>
  <c r="U1256" i="18"/>
  <c r="U1248" i="18"/>
  <c r="U1240" i="18"/>
  <c r="U1232" i="18"/>
  <c r="U1224" i="18"/>
  <c r="U1216" i="18"/>
  <c r="U1208" i="18"/>
  <c r="U1200" i="18"/>
  <c r="U1192" i="18"/>
  <c r="U1184" i="18"/>
  <c r="U1176" i="18"/>
  <c r="U1168" i="18"/>
  <c r="U1160" i="18"/>
  <c r="U1152" i="18"/>
  <c r="U1144" i="18"/>
  <c r="U1136" i="18"/>
  <c r="U1128" i="18"/>
  <c r="U1120" i="18"/>
  <c r="U1112" i="18"/>
  <c r="U1104" i="18"/>
  <c r="U1096" i="18"/>
  <c r="U1088" i="18"/>
  <c r="U1080" i="18"/>
  <c r="U1072" i="18"/>
  <c r="U1064" i="18"/>
  <c r="U1056" i="18"/>
  <c r="U1048" i="18"/>
  <c r="U1040" i="18"/>
  <c r="U1032" i="18"/>
  <c r="U1024" i="18"/>
  <c r="U1016" i="18"/>
  <c r="U1008" i="18"/>
  <c r="U1000" i="18"/>
  <c r="U992" i="18"/>
  <c r="U984" i="18"/>
  <c r="U976" i="18"/>
  <c r="U968" i="18"/>
  <c r="U960" i="18"/>
  <c r="U952" i="18"/>
  <c r="U944" i="18"/>
  <c r="U936" i="18"/>
  <c r="U928" i="18"/>
  <c r="U920" i="18"/>
  <c r="U912" i="18"/>
  <c r="U904" i="18"/>
  <c r="U896" i="18"/>
  <c r="U888" i="18"/>
  <c r="U880" i="18"/>
  <c r="U872" i="18"/>
  <c r="U864" i="18"/>
  <c r="U856" i="18"/>
  <c r="U848" i="18"/>
  <c r="U840" i="18"/>
  <c r="U832" i="18"/>
  <c r="U824" i="18"/>
  <c r="U816" i="18"/>
  <c r="U808" i="18"/>
  <c r="U800" i="18"/>
  <c r="U792" i="18"/>
  <c r="U784" i="18"/>
  <c r="U776" i="18"/>
  <c r="U768" i="18"/>
  <c r="U760" i="18"/>
  <c r="U752" i="18"/>
  <c r="U744" i="18"/>
  <c r="U736" i="18"/>
  <c r="U728" i="18"/>
  <c r="U720" i="18"/>
  <c r="U712" i="18"/>
  <c r="U704" i="18"/>
  <c r="T1323" i="18"/>
  <c r="T1315" i="18"/>
  <c r="T1307" i="18"/>
  <c r="T1299" i="18"/>
  <c r="T1291" i="18"/>
  <c r="T1283" i="18"/>
  <c r="T1275" i="18"/>
  <c r="T1267" i="18"/>
  <c r="T1259" i="18"/>
  <c r="T1251" i="18"/>
  <c r="T1243" i="18"/>
  <c r="T1235" i="18"/>
  <c r="T1227" i="18"/>
  <c r="T1219" i="18"/>
  <c r="T1211" i="18"/>
  <c r="T1203" i="18"/>
  <c r="T1195" i="18"/>
  <c r="T1187" i="18"/>
  <c r="T1179" i="18"/>
  <c r="T1171" i="18"/>
  <c r="T1163" i="18"/>
  <c r="T1155" i="18"/>
  <c r="T1147" i="18"/>
  <c r="T1139" i="18"/>
  <c r="T1131" i="18"/>
  <c r="T1123" i="18"/>
  <c r="T1115" i="18"/>
  <c r="T1107" i="18"/>
  <c r="T1099" i="18"/>
  <c r="T1091" i="18"/>
  <c r="T1083" i="18"/>
  <c r="T1075" i="18"/>
  <c r="T1067" i="18"/>
  <c r="T1059" i="18"/>
  <c r="T1051" i="18"/>
  <c r="T1043" i="18"/>
  <c r="T1035" i="18"/>
  <c r="T1027" i="18"/>
  <c r="T1019" i="18"/>
  <c r="T1011" i="18"/>
  <c r="T1003" i="18"/>
  <c r="T995" i="18"/>
  <c r="T987" i="18"/>
  <c r="T979" i="18"/>
  <c r="T971" i="18"/>
  <c r="T963" i="18"/>
  <c r="T955" i="18"/>
  <c r="T947" i="18"/>
  <c r="T939" i="18"/>
  <c r="T931" i="18"/>
  <c r="T923" i="18"/>
  <c r="T915" i="18"/>
  <c r="T907" i="18"/>
  <c r="T899" i="18"/>
  <c r="T891" i="18"/>
  <c r="T883" i="18"/>
  <c r="T875" i="18"/>
  <c r="T867" i="18"/>
  <c r="T859" i="18"/>
  <c r="T851" i="18"/>
  <c r="T843" i="18"/>
  <c r="T835" i="18"/>
  <c r="T827" i="18"/>
  <c r="T819" i="18"/>
  <c r="T811" i="18"/>
  <c r="T803" i="18"/>
  <c r="T795" i="18"/>
  <c r="T787" i="18"/>
  <c r="T779" i="18"/>
  <c r="T771" i="18"/>
  <c r="T763" i="18"/>
  <c r="T755" i="18"/>
  <c r="T747" i="18"/>
  <c r="T739" i="18"/>
  <c r="T731" i="18"/>
  <c r="T723" i="18"/>
  <c r="T715" i="18"/>
  <c r="T707" i="18"/>
  <c r="T699" i="18"/>
  <c r="T691" i="18"/>
  <c r="T683" i="18"/>
  <c r="T675" i="18"/>
  <c r="T667" i="18"/>
  <c r="T659" i="18"/>
  <c r="T651" i="18"/>
  <c r="U696" i="18"/>
  <c r="U688" i="18"/>
  <c r="U680" i="18"/>
  <c r="U672" i="18"/>
  <c r="U664" i="18"/>
  <c r="U656" i="18"/>
  <c r="U648" i="18"/>
  <c r="U640" i="18"/>
  <c r="U632" i="18"/>
  <c r="U624" i="18"/>
  <c r="U616" i="18"/>
  <c r="U608" i="18"/>
  <c r="U600" i="18"/>
  <c r="U592" i="18"/>
  <c r="U584" i="18"/>
  <c r="U576" i="18"/>
  <c r="U568" i="18"/>
  <c r="U560" i="18"/>
  <c r="U552" i="18"/>
  <c r="U544" i="18"/>
  <c r="U536" i="18"/>
  <c r="U528" i="18"/>
  <c r="U520" i="18"/>
  <c r="U512" i="18"/>
  <c r="U504" i="18"/>
  <c r="U496" i="18"/>
  <c r="U488" i="18"/>
  <c r="U480" i="18"/>
  <c r="U472" i="18"/>
  <c r="U464" i="18"/>
  <c r="U456" i="18"/>
  <c r="U448" i="18"/>
  <c r="U440" i="18"/>
  <c r="U432" i="18"/>
  <c r="U424" i="18"/>
  <c r="U416" i="18"/>
  <c r="U408" i="18"/>
  <c r="U400" i="18"/>
  <c r="U392" i="18"/>
  <c r="U384" i="18"/>
  <c r="U376" i="18"/>
  <c r="U368" i="18"/>
  <c r="U360" i="18"/>
  <c r="U352" i="18"/>
  <c r="U344" i="18"/>
  <c r="U336" i="18"/>
  <c r="U328" i="18"/>
  <c r="U320" i="18"/>
  <c r="U312" i="18"/>
  <c r="U304" i="18"/>
  <c r="U296" i="18"/>
  <c r="U288" i="18"/>
  <c r="U280" i="18"/>
  <c r="U272" i="18"/>
  <c r="U264" i="18"/>
  <c r="U256" i="18"/>
  <c r="U248" i="18"/>
  <c r="U240" i="18"/>
  <c r="U232" i="18"/>
  <c r="U224" i="18"/>
  <c r="U216" i="18"/>
  <c r="U208" i="18"/>
  <c r="U200" i="18"/>
  <c r="U192" i="18"/>
  <c r="U184" i="18"/>
  <c r="U176" i="18"/>
  <c r="U168" i="18"/>
  <c r="U160" i="18"/>
  <c r="U152" i="18"/>
  <c r="U144" i="18"/>
  <c r="U136" i="18"/>
  <c r="U128" i="18"/>
  <c r="U120" i="18"/>
  <c r="U112" i="18"/>
  <c r="U104" i="18"/>
  <c r="U96" i="18"/>
  <c r="U88" i="18"/>
  <c r="U80" i="18"/>
  <c r="U72" i="18"/>
  <c r="U64" i="18"/>
  <c r="U56" i="18"/>
  <c r="U48" i="18"/>
  <c r="U40" i="18"/>
  <c r="U32" i="18"/>
  <c r="U24" i="18"/>
  <c r="T643" i="18"/>
  <c r="T635" i="18"/>
  <c r="T627" i="18"/>
  <c r="T619" i="18"/>
  <c r="T611" i="18"/>
  <c r="T603" i="18"/>
  <c r="T595" i="18"/>
  <c r="T587" i="18"/>
  <c r="T579" i="18"/>
  <c r="T571" i="18"/>
  <c r="T563" i="18"/>
  <c r="T555" i="18"/>
  <c r="T547" i="18"/>
  <c r="T539" i="18"/>
  <c r="T531" i="18"/>
  <c r="T523" i="18"/>
  <c r="T515" i="18"/>
  <c r="T507" i="18"/>
  <c r="T499" i="18"/>
  <c r="T491" i="18"/>
  <c r="T483" i="18"/>
  <c r="T475" i="18"/>
  <c r="T467" i="18"/>
  <c r="T459" i="18"/>
  <c r="T451" i="18"/>
  <c r="T443" i="18"/>
  <c r="T435" i="18"/>
  <c r="T427" i="18"/>
  <c r="T419" i="18"/>
  <c r="T411" i="18"/>
  <c r="T403" i="18"/>
  <c r="T395" i="18"/>
  <c r="T387" i="18"/>
  <c r="T379" i="18"/>
  <c r="T371" i="18"/>
  <c r="T363" i="18"/>
  <c r="T355" i="18"/>
  <c r="T347" i="18"/>
  <c r="T339" i="18"/>
  <c r="T331" i="18"/>
  <c r="T323" i="18"/>
  <c r="T315" i="18"/>
  <c r="T307" i="18"/>
  <c r="T299" i="18"/>
  <c r="T291" i="18"/>
  <c r="T283" i="18"/>
  <c r="T275" i="18"/>
  <c r="T267" i="18"/>
  <c r="T259" i="18"/>
  <c r="T251" i="18"/>
  <c r="T243" i="18"/>
  <c r="T235" i="18"/>
  <c r="T227" i="18"/>
  <c r="T219" i="18"/>
  <c r="T211" i="18"/>
  <c r="T203" i="18"/>
  <c r="T195" i="18"/>
  <c r="T187" i="18"/>
  <c r="T179" i="18"/>
  <c r="T171" i="18"/>
  <c r="T163" i="18"/>
  <c r="T155" i="18"/>
  <c r="T147" i="18"/>
  <c r="T139" i="18"/>
  <c r="T131" i="18"/>
  <c r="T123" i="18"/>
  <c r="T115" i="18"/>
  <c r="T107" i="18"/>
  <c r="T99" i="18"/>
  <c r="T91" i="18"/>
  <c r="T83" i="18"/>
  <c r="T75" i="18"/>
  <c r="T67" i="18"/>
  <c r="T59" i="18"/>
  <c r="T51" i="18"/>
  <c r="T43" i="18"/>
  <c r="T35" i="18"/>
  <c r="T27" i="18"/>
  <c r="T11" i="18"/>
  <c r="S337" i="18"/>
  <c r="T19" i="18"/>
  <c r="U13" i="18"/>
  <c r="U16" i="18"/>
  <c r="T16" i="18"/>
  <c r="S1404" i="18"/>
  <c r="S1396" i="18"/>
  <c r="S1388" i="18"/>
  <c r="S1380" i="18"/>
  <c r="S1372" i="18"/>
  <c r="S1364" i="18"/>
  <c r="S1356" i="18"/>
  <c r="S1348" i="18"/>
  <c r="S1340" i="18"/>
  <c r="S1332" i="18"/>
  <c r="S1324" i="18"/>
  <c r="S1316" i="18"/>
  <c r="S1308" i="18"/>
  <c r="S1300" i="18"/>
  <c r="S1292" i="18"/>
  <c r="S1284" i="18"/>
  <c r="S1276" i="18"/>
  <c r="S1268" i="18"/>
  <c r="S1260" i="18"/>
  <c r="S1252" i="18"/>
  <c r="S1244" i="18"/>
  <c r="S1236" i="18"/>
  <c r="S1228" i="18"/>
  <c r="S1220" i="18"/>
  <c r="S1212" i="18"/>
  <c r="S1204" i="18"/>
  <c r="S1196" i="18"/>
  <c r="S1188" i="18"/>
  <c r="S1180" i="18"/>
  <c r="S1172" i="18"/>
  <c r="S1164" i="18"/>
  <c r="S1156" i="18"/>
  <c r="S1148" i="18"/>
  <c r="S1140" i="18"/>
  <c r="S1132" i="18"/>
  <c r="S1124" i="18"/>
  <c r="S1116" i="18"/>
  <c r="S1108" i="18"/>
  <c r="S1100" i="18"/>
  <c r="S1092" i="18"/>
  <c r="S1084" i="18"/>
  <c r="S1076" i="18"/>
  <c r="S1068" i="18"/>
  <c r="S1060" i="18"/>
  <c r="S1052" i="18"/>
  <c r="S1044" i="18"/>
  <c r="S1036" i="18"/>
  <c r="S1020" i="18"/>
  <c r="S1012" i="18"/>
  <c r="S1004" i="18"/>
  <c r="S996" i="18"/>
  <c r="S988" i="18"/>
  <c r="S980" i="18"/>
  <c r="S972" i="18"/>
  <c r="S964" i="18"/>
  <c r="S956" i="18"/>
  <c r="S948" i="18"/>
  <c r="S940" i="18"/>
  <c r="S932" i="18"/>
  <c r="S924" i="18"/>
  <c r="S916" i="18"/>
  <c r="S908" i="18"/>
  <c r="S900" i="18"/>
  <c r="S892" i="18"/>
  <c r="S884" i="18"/>
  <c r="S876" i="18"/>
  <c r="S868" i="18"/>
  <c r="S860" i="18"/>
  <c r="S852" i="18"/>
  <c r="S844" i="18"/>
  <c r="S836" i="18"/>
  <c r="S828" i="18"/>
  <c r="S820" i="18"/>
  <c r="S812" i="18"/>
  <c r="S804" i="18"/>
  <c r="S796" i="18"/>
  <c r="S788" i="18"/>
  <c r="S780" i="18"/>
  <c r="S772" i="18"/>
  <c r="S764" i="18"/>
  <c r="S756" i="18"/>
  <c r="S748" i="18"/>
  <c r="S740" i="18"/>
  <c r="S732" i="18"/>
  <c r="S724" i="18"/>
  <c r="S716" i="18"/>
  <c r="S708" i="18"/>
  <c r="S700" i="18"/>
  <c r="S692" i="18"/>
  <c r="S609" i="18"/>
  <c r="S441" i="18"/>
  <c r="S425" i="18"/>
  <c r="S409" i="18"/>
  <c r="S393" i="18"/>
  <c r="S385" i="18"/>
  <c r="S369" i="18"/>
  <c r="S361" i="18"/>
  <c r="S345" i="18"/>
  <c r="S449" i="18"/>
  <c r="S433" i="18"/>
  <c r="S417" i="18"/>
  <c r="S401" i="18"/>
  <c r="S377" i="18"/>
  <c r="S353" i="18"/>
  <c r="S684" i="18"/>
  <c r="S676" i="18"/>
  <c r="S668" i="18"/>
  <c r="S660" i="18"/>
  <c r="S652" i="18"/>
  <c r="S644" i="18"/>
  <c r="S636" i="18"/>
  <c r="S628" i="18"/>
  <c r="S620" i="18"/>
  <c r="S612" i="18"/>
  <c r="S604" i="18"/>
  <c r="S596" i="18"/>
  <c r="S588" i="18"/>
  <c r="S580" i="18"/>
  <c r="S572" i="18"/>
  <c r="S564" i="18"/>
  <c r="S556" i="18"/>
  <c r="S548" i="18"/>
  <c r="S540" i="18"/>
  <c r="S532" i="18"/>
  <c r="S524" i="18"/>
  <c r="S516" i="18"/>
  <c r="S508" i="18"/>
  <c r="S500" i="18"/>
  <c r="S492" i="18"/>
  <c r="S484" i="18"/>
  <c r="S476" i="18"/>
  <c r="S468" i="18"/>
  <c r="S460" i="18"/>
  <c r="S452" i="18"/>
  <c r="S444" i="18"/>
  <c r="S436" i="18"/>
  <c r="S428" i="18"/>
  <c r="S420" i="18"/>
  <c r="S412" i="18"/>
  <c r="S404" i="18"/>
  <c r="S396" i="18"/>
  <c r="S388" i="18"/>
  <c r="S380" i="18"/>
  <c r="S372" i="18"/>
  <c r="S364" i="18"/>
  <c r="S356" i="18"/>
  <c r="S348" i="18"/>
  <c r="S340" i="18"/>
  <c r="S332" i="18"/>
  <c r="S324" i="18"/>
  <c r="S316" i="18"/>
  <c r="S308" i="18"/>
  <c r="S300" i="18"/>
  <c r="S292" i="18"/>
  <c r="S284" i="18"/>
  <c r="S276" i="18"/>
  <c r="S268" i="18"/>
  <c r="S260" i="18"/>
  <c r="S252" i="18"/>
  <c r="S244" i="18"/>
  <c r="S236" i="18"/>
  <c r="S228" i="18"/>
  <c r="S220" i="18"/>
  <c r="S212" i="18"/>
  <c r="S204" i="18"/>
  <c r="S196" i="18"/>
  <c r="S188" i="18"/>
  <c r="S180" i="18"/>
  <c r="S172" i="18"/>
  <c r="S164" i="18"/>
  <c r="S156" i="18"/>
  <c r="S148" i="18"/>
  <c r="S140" i="18"/>
  <c r="S132" i="18"/>
  <c r="S124" i="18"/>
  <c r="S116" i="18"/>
  <c r="S108" i="18"/>
  <c r="S100" i="18"/>
  <c r="S92" i="18"/>
  <c r="S84" i="18"/>
  <c r="S76" i="18"/>
  <c r="S68" i="18"/>
  <c r="S60" i="18"/>
  <c r="S52" i="18"/>
  <c r="S44" i="18"/>
  <c r="S36" i="18"/>
  <c r="S28" i="18"/>
  <c r="S20" i="18"/>
  <c r="S12" i="18"/>
  <c r="S329" i="18"/>
  <c r="S321" i="18"/>
  <c r="S313" i="18"/>
  <c r="S305" i="18"/>
  <c r="S297" i="18"/>
  <c r="S289" i="18"/>
  <c r="S281" i="18"/>
  <c r="S273" i="18"/>
  <c r="S265" i="18"/>
  <c r="S257" i="18"/>
  <c r="S249" i="18"/>
  <c r="S241" i="18"/>
  <c r="S233" i="18"/>
  <c r="S225" i="18"/>
  <c r="S217" i="18"/>
  <c r="S209" i="18"/>
  <c r="S201" i="18"/>
  <c r="S193" i="18"/>
  <c r="S185" i="18"/>
  <c r="S177" i="18"/>
  <c r="S169" i="18"/>
  <c r="S161" i="18"/>
  <c r="S153" i="18"/>
  <c r="S145" i="18"/>
  <c r="S137" i="18"/>
  <c r="S129" i="18"/>
  <c r="S121" i="18"/>
  <c r="S113" i="18"/>
  <c r="S105" i="18"/>
  <c r="S97" i="18"/>
  <c r="S89" i="18"/>
  <c r="S81" i="18"/>
  <c r="S73" i="18"/>
  <c r="S65" i="18"/>
  <c r="S57" i="18"/>
  <c r="S49" i="18"/>
  <c r="S41" i="18"/>
  <c r="S33" i="18"/>
  <c r="S25" i="18"/>
  <c r="S17" i="18"/>
  <c r="U366" i="18"/>
  <c r="U358" i="18"/>
  <c r="U350" i="18"/>
  <c r="U342" i="18"/>
  <c r="U334" i="18"/>
  <c r="U326" i="18"/>
  <c r="U318" i="18"/>
  <c r="U310" i="18"/>
  <c r="U302" i="18"/>
  <c r="U294" i="18"/>
  <c r="U286" i="18"/>
  <c r="U278" i="18"/>
  <c r="U270" i="18"/>
  <c r="U262" i="18"/>
  <c r="U254" i="18"/>
  <c r="U246" i="18"/>
  <c r="U238" i="18"/>
  <c r="U230" i="18"/>
  <c r="U222" i="18"/>
  <c r="U214" i="18"/>
  <c r="U206" i="18"/>
  <c r="U198" i="18"/>
  <c r="U190" i="18"/>
  <c r="U182" i="18"/>
  <c r="U174" i="18"/>
  <c r="U166" i="18"/>
  <c r="U158" i="18"/>
  <c r="U150" i="18"/>
  <c r="U142" i="18"/>
  <c r="U134" i="18"/>
  <c r="U126" i="18"/>
  <c r="U118" i="18"/>
  <c r="U110" i="18"/>
  <c r="U102" i="18"/>
  <c r="U94" i="18"/>
  <c r="U86" i="18"/>
  <c r="U78" i="18"/>
  <c r="U70" i="18"/>
  <c r="U62" i="18"/>
  <c r="U54" i="18"/>
  <c r="U46" i="18"/>
  <c r="U38" i="18"/>
  <c r="U30" i="18"/>
  <c r="U22" i="18"/>
  <c r="U14" i="18"/>
  <c r="T329" i="18"/>
  <c r="T321" i="18"/>
  <c r="T313" i="18"/>
  <c r="T305" i="18"/>
  <c r="T289" i="18"/>
  <c r="T281" i="18"/>
  <c r="T273" i="18"/>
  <c r="T265" i="18"/>
  <c r="T257" i="18"/>
  <c r="T249" i="18"/>
  <c r="T241" i="18"/>
  <c r="T233" i="18"/>
  <c r="T225" i="18"/>
  <c r="T217" i="18"/>
  <c r="T209" i="18"/>
  <c r="T201" i="18"/>
  <c r="T193" i="18"/>
  <c r="T185" i="18"/>
  <c r="T177" i="18"/>
  <c r="T169" i="18"/>
  <c r="T161" i="18"/>
  <c r="T153" i="18"/>
  <c r="T145" i="18"/>
  <c r="T137" i="18"/>
  <c r="T129" i="18"/>
  <c r="T121" i="18"/>
  <c r="T113" i="18"/>
  <c r="T105" i="18"/>
  <c r="T97" i="18"/>
  <c r="T89" i="18"/>
  <c r="T81" i="18"/>
  <c r="T73" i="18"/>
  <c r="T65" i="18"/>
  <c r="T57" i="18"/>
  <c r="T49" i="18"/>
  <c r="T41" i="18"/>
  <c r="T33" i="18"/>
  <c r="T25" i="18"/>
  <c r="T17" i="18"/>
  <c r="S1028" i="18"/>
  <c r="U1406" i="18"/>
  <c r="U1398" i="18"/>
  <c r="U1390" i="18"/>
  <c r="U1382" i="18"/>
  <c r="U1374" i="18"/>
  <c r="U1366" i="18"/>
  <c r="U1358" i="18"/>
  <c r="U1350" i="18"/>
  <c r="U1342" i="18"/>
  <c r="U1334" i="18"/>
  <c r="U1326" i="18"/>
  <c r="U1318" i="18"/>
  <c r="U1310" i="18"/>
  <c r="U1302" i="18"/>
  <c r="U1294" i="18"/>
  <c r="U1286" i="18"/>
  <c r="U1278" i="18"/>
  <c r="U1270" i="18"/>
  <c r="U1262" i="18"/>
  <c r="U1254" i="18"/>
  <c r="U1246" i="18"/>
  <c r="U1238" i="18"/>
  <c r="U1230" i="18"/>
  <c r="U1222" i="18"/>
  <c r="U1214" i="18"/>
  <c r="U1206" i="18"/>
  <c r="U1198" i="18"/>
  <c r="U1190" i="18"/>
  <c r="U1182" i="18"/>
  <c r="U1174" i="18"/>
  <c r="U1166" i="18"/>
  <c r="U1158" i="18"/>
  <c r="U1150" i="18"/>
  <c r="U1142" i="18"/>
  <c r="U1134" i="18"/>
  <c r="U1126" i="18"/>
  <c r="U1118" i="18"/>
  <c r="U1110" i="18"/>
  <c r="U1102" i="18"/>
  <c r="U1094" i="18"/>
  <c r="U1086" i="18"/>
  <c r="U1078" i="18"/>
  <c r="U1070" i="18"/>
  <c r="U1062" i="18"/>
  <c r="U1054" i="18"/>
  <c r="U1046" i="18"/>
  <c r="U1038" i="18"/>
  <c r="U1030" i="18"/>
  <c r="U1022" i="18"/>
  <c r="U1014" i="18"/>
  <c r="U1006" i="18"/>
  <c r="T1409" i="18"/>
  <c r="T1401" i="18"/>
  <c r="T1393" i="18"/>
  <c r="T1385" i="18"/>
  <c r="T1377" i="18"/>
  <c r="T1369" i="18"/>
  <c r="T1361" i="18"/>
  <c r="T1353" i="18"/>
  <c r="T1345" i="18"/>
  <c r="T1337" i="18"/>
  <c r="T1329" i="18"/>
  <c r="T1321" i="18"/>
  <c r="T1313" i="18"/>
  <c r="T1305" i="18"/>
  <c r="T1297" i="18"/>
  <c r="T1289" i="18"/>
  <c r="T1281" i="18"/>
  <c r="T1273" i="18"/>
  <c r="T1265" i="18"/>
  <c r="T1257" i="18"/>
  <c r="T1249" i="18"/>
  <c r="T1241" i="18"/>
  <c r="T1233" i="18"/>
  <c r="T1225" i="18"/>
  <c r="T1217" i="18"/>
  <c r="T1209" i="18"/>
  <c r="T1201" i="18"/>
  <c r="T1193" i="18"/>
  <c r="T1185" i="18"/>
  <c r="T1177" i="18"/>
  <c r="T1169" i="18"/>
  <c r="T1161" i="18"/>
  <c r="T1153" i="18"/>
  <c r="T1145" i="18"/>
  <c r="T1137" i="18"/>
  <c r="T1129" i="18"/>
  <c r="T1121" i="18"/>
  <c r="T1113" i="18"/>
  <c r="T1105" i="18"/>
  <c r="T1097" i="18"/>
  <c r="T1089" i="18"/>
  <c r="T1081" i="18"/>
  <c r="T1073" i="18"/>
  <c r="T1065" i="18"/>
  <c r="T1057" i="18"/>
  <c r="T1049" i="18"/>
  <c r="T1041" i="18"/>
  <c r="T1033" i="18"/>
  <c r="T1025" i="18"/>
  <c r="T1017" i="18"/>
  <c r="T1009" i="18"/>
  <c r="U998" i="18"/>
  <c r="U990" i="18"/>
  <c r="U982" i="18"/>
  <c r="U974" i="18"/>
  <c r="U966" i="18"/>
  <c r="U958" i="18"/>
  <c r="U950" i="18"/>
  <c r="U942" i="18"/>
  <c r="U934" i="18"/>
  <c r="U926" i="18"/>
  <c r="U918" i="18"/>
  <c r="U910" i="18"/>
  <c r="U902" i="18"/>
  <c r="U894" i="18"/>
  <c r="U886" i="18"/>
  <c r="U878" i="18"/>
  <c r="U870" i="18"/>
  <c r="U862" i="18"/>
  <c r="U854" i="18"/>
  <c r="U846" i="18"/>
  <c r="U838" i="18"/>
  <c r="U830" i="18"/>
  <c r="U822" i="18"/>
  <c r="U814" i="18"/>
  <c r="U806" i="18"/>
  <c r="U798" i="18"/>
  <c r="U790" i="18"/>
  <c r="U782" i="18"/>
  <c r="U774" i="18"/>
  <c r="U766" i="18"/>
  <c r="U758" i="18"/>
  <c r="U750" i="18"/>
  <c r="U742" i="18"/>
  <c r="U734" i="18"/>
  <c r="U726" i="18"/>
  <c r="U718" i="18"/>
  <c r="U710" i="18"/>
  <c r="U702" i="18"/>
  <c r="U694" i="18"/>
  <c r="U686" i="18"/>
  <c r="U678" i="18"/>
  <c r="U670" i="18"/>
  <c r="U662" i="18"/>
  <c r="U654" i="18"/>
  <c r="U646" i="18"/>
  <c r="U638" i="18"/>
  <c r="U630" i="18"/>
  <c r="U622" i="18"/>
  <c r="U614" i="18"/>
  <c r="U606" i="18"/>
  <c r="U598" i="18"/>
  <c r="U590" i="18"/>
  <c r="U582" i="18"/>
  <c r="U574" i="18"/>
  <c r="U566" i="18"/>
  <c r="U558" i="18"/>
  <c r="U550" i="18"/>
  <c r="U542" i="18"/>
  <c r="U534" i="18"/>
  <c r="U526" i="18"/>
  <c r="U518" i="18"/>
  <c r="U510" i="18"/>
  <c r="U502" i="18"/>
  <c r="U494" i="18"/>
  <c r="U486" i="18"/>
  <c r="U478" i="18"/>
  <c r="U470" i="18"/>
  <c r="U462" i="18"/>
  <c r="U454" i="18"/>
  <c r="U446" i="18"/>
  <c r="U438" i="18"/>
  <c r="U430" i="18"/>
  <c r="U422" i="18"/>
  <c r="U414" i="18"/>
  <c r="U406" i="18"/>
  <c r="U398" i="18"/>
  <c r="U390" i="18"/>
  <c r="U382" i="18"/>
  <c r="U374" i="18"/>
  <c r="T1001" i="18"/>
  <c r="T993" i="18"/>
  <c r="T985" i="18"/>
  <c r="T977" i="18"/>
  <c r="T969" i="18"/>
  <c r="T961" i="18"/>
  <c r="T953" i="18"/>
  <c r="T945" i="18"/>
  <c r="T937" i="18"/>
  <c r="T929" i="18"/>
  <c r="T921" i="18"/>
  <c r="T913" i="18"/>
  <c r="T905" i="18"/>
  <c r="T897" i="18"/>
  <c r="T889" i="18"/>
  <c r="T881" i="18"/>
  <c r="T873" i="18"/>
  <c r="T865" i="18"/>
  <c r="T857" i="18"/>
  <c r="T849" i="18"/>
  <c r="T841" i="18"/>
  <c r="T833" i="18"/>
  <c r="T825" i="18"/>
  <c r="T817" i="18"/>
  <c r="T809" i="18"/>
  <c r="T801" i="18"/>
  <c r="T793" i="18"/>
  <c r="T785" i="18"/>
  <c r="T777" i="18"/>
  <c r="T769" i="18"/>
  <c r="T761" i="18"/>
  <c r="T753" i="18"/>
  <c r="T745" i="18"/>
  <c r="T737" i="18"/>
  <c r="T729" i="18"/>
  <c r="T721" i="18"/>
  <c r="T713" i="18"/>
  <c r="T705" i="18"/>
  <c r="T697" i="18"/>
  <c r="T689" i="18"/>
  <c r="T681" i="18"/>
  <c r="T673" i="18"/>
  <c r="T665" i="18"/>
  <c r="T657" i="18"/>
  <c r="T649" i="18"/>
  <c r="T641" i="18"/>
  <c r="T633" i="18"/>
  <c r="T625" i="18"/>
  <c r="T617" i="18"/>
  <c r="T609" i="18"/>
  <c r="T601" i="18"/>
  <c r="T593" i="18"/>
  <c r="T585" i="18"/>
  <c r="T577" i="18"/>
  <c r="T569" i="18"/>
  <c r="T561" i="18"/>
  <c r="T553" i="18"/>
  <c r="T545" i="18"/>
  <c r="T537" i="18"/>
  <c r="T529" i="18"/>
  <c r="T521" i="18"/>
  <c r="T513" i="18"/>
  <c r="T505" i="18"/>
  <c r="T497" i="18"/>
  <c r="T489" i="18"/>
  <c r="T481" i="18"/>
  <c r="T473" i="18"/>
  <c r="T465" i="18"/>
  <c r="T457" i="18"/>
  <c r="T449" i="18"/>
  <c r="T441" i="18"/>
  <c r="T433" i="18"/>
  <c r="T425" i="18"/>
  <c r="T417" i="18"/>
  <c r="T409" i="18"/>
  <c r="T401" i="18"/>
  <c r="T393" i="18"/>
  <c r="T385" i="18"/>
  <c r="T377" i="18"/>
  <c r="T369" i="18"/>
  <c r="T361" i="18"/>
  <c r="T353" i="18"/>
  <c r="T345" i="18"/>
  <c r="T337" i="18"/>
  <c r="T297" i="18"/>
  <c r="S15" i="18"/>
  <c r="T164" i="18"/>
  <c r="S1407" i="18"/>
  <c r="S1399" i="18"/>
  <c r="S1391" i="18"/>
  <c r="S1383" i="18"/>
  <c r="S1375" i="18"/>
  <c r="S1367" i="18"/>
  <c r="S1359" i="18"/>
  <c r="S1351" i="18"/>
  <c r="S1343" i="18"/>
  <c r="S1335" i="18"/>
  <c r="S1327" i="18"/>
  <c r="S1319" i="18"/>
  <c r="S1311" i="18"/>
  <c r="S1303" i="18"/>
  <c r="S1295" i="18"/>
  <c r="S1287" i="18"/>
  <c r="S1279" i="18"/>
  <c r="S1271" i="18"/>
  <c r="S1263" i="18"/>
  <c r="S1255" i="18"/>
  <c r="S1247" i="18"/>
  <c r="S1239" i="18"/>
  <c r="S1231" i="18"/>
  <c r="S1223" i="18"/>
  <c r="S1215" i="18"/>
  <c r="S1207" i="18"/>
  <c r="S1199" i="18"/>
  <c r="S1191" i="18"/>
  <c r="S1183" i="18"/>
  <c r="S1175" i="18"/>
  <c r="S1167" i="18"/>
  <c r="S1159" i="18"/>
  <c r="S1151" i="18"/>
  <c r="S1143" i="18"/>
  <c r="S1135" i="18"/>
  <c r="S1127" i="18"/>
  <c r="S1119" i="18"/>
  <c r="S1111" i="18"/>
  <c r="S1103" i="18"/>
  <c r="S1095" i="18"/>
  <c r="S1087" i="18"/>
  <c r="S1079" i="18"/>
  <c r="S1071" i="18"/>
  <c r="S1063" i="18"/>
  <c r="S1055" i="18"/>
  <c r="S1047" i="18"/>
  <c r="S1039" i="18"/>
  <c r="S1031" i="18"/>
  <c r="S1023" i="18"/>
  <c r="S1015" i="18"/>
  <c r="S1007" i="18"/>
  <c r="S999" i="18"/>
  <c r="S991" i="18"/>
  <c r="S983" i="18"/>
  <c r="S975" i="18"/>
  <c r="S967" i="18"/>
  <c r="S959" i="18"/>
  <c r="S951" i="18"/>
  <c r="S943" i="18"/>
  <c r="S935" i="18"/>
  <c r="S927" i="18"/>
  <c r="S919" i="18"/>
  <c r="S911" i="18"/>
  <c r="S903" i="18"/>
  <c r="S895" i="18"/>
  <c r="S887" i="18"/>
  <c r="S879" i="18"/>
  <c r="S871" i="18"/>
  <c r="S863" i="18"/>
  <c r="S855" i="18"/>
  <c r="S847" i="18"/>
  <c r="S839" i="18"/>
  <c r="S831" i="18"/>
  <c r="S823" i="18"/>
  <c r="S815" i="18"/>
  <c r="S807" i="18"/>
  <c r="S799" i="18"/>
  <c r="S791" i="18"/>
  <c r="S783" i="18"/>
  <c r="S775" i="18"/>
  <c r="S767" i="18"/>
  <c r="S759" i="18"/>
  <c r="S751" i="18"/>
  <c r="S743" i="18"/>
  <c r="S735" i="18"/>
  <c r="S727" i="18"/>
  <c r="S719" i="18"/>
  <c r="S711" i="18"/>
  <c r="S703" i="18"/>
  <c r="S695" i="18"/>
  <c r="S687" i="18"/>
  <c r="S679" i="18"/>
  <c r="S671" i="18"/>
  <c r="S663" i="18"/>
  <c r="S655" i="18"/>
  <c r="S647" i="18"/>
  <c r="S639" i="18"/>
  <c r="S631" i="18"/>
  <c r="S623" i="18"/>
  <c r="S615" i="18"/>
  <c r="S607" i="18"/>
  <c r="S599" i="18"/>
  <c r="S591" i="18"/>
  <c r="S583" i="18"/>
  <c r="S575" i="18"/>
  <c r="S567" i="18"/>
  <c r="S559" i="18"/>
  <c r="S551" i="18"/>
  <c r="S543" i="18"/>
  <c r="S535" i="18"/>
  <c r="S527" i="18"/>
  <c r="S519" i="18"/>
  <c r="S511" i="18"/>
  <c r="S503" i="18"/>
  <c r="S495" i="18"/>
  <c r="S487" i="18"/>
  <c r="S479" i="18"/>
  <c r="S471" i="18"/>
  <c r="S463" i="18"/>
  <c r="S455" i="18"/>
  <c r="S447" i="18"/>
  <c r="S439" i="18"/>
  <c r="S431" i="18"/>
  <c r="S423" i="18"/>
  <c r="S415" i="18"/>
  <c r="S407" i="18"/>
  <c r="S399" i="18"/>
  <c r="S391" i="18"/>
  <c r="S383" i="18"/>
  <c r="S375" i="18"/>
  <c r="S367" i="18"/>
  <c r="S359" i="18"/>
  <c r="S351" i="18"/>
  <c r="S343" i="18"/>
  <c r="S335" i="18"/>
  <c r="S327" i="18"/>
  <c r="S319" i="18"/>
  <c r="S311" i="18"/>
  <c r="S303" i="18"/>
  <c r="S295" i="18"/>
  <c r="S287" i="18"/>
  <c r="S279" i="18"/>
  <c r="S271" i="18"/>
  <c r="S263" i="18"/>
  <c r="S255" i="18"/>
  <c r="S247" i="18"/>
  <c r="S239" i="18"/>
  <c r="S231" i="18"/>
  <c r="S223" i="18"/>
  <c r="S215" i="18"/>
  <c r="S207" i="18"/>
  <c r="S199" i="18"/>
  <c r="S191" i="18"/>
  <c r="S183" i="18"/>
  <c r="S175" i="18"/>
  <c r="S167" i="18"/>
  <c r="S159" i="18"/>
  <c r="S151" i="18"/>
  <c r="S143" i="18"/>
  <c r="S135" i="18"/>
  <c r="S127" i="18"/>
  <c r="S119" i="18"/>
  <c r="S111" i="18"/>
  <c r="S103" i="18"/>
  <c r="S95" i="18"/>
  <c r="S87" i="18"/>
  <c r="S79" i="18"/>
  <c r="S71" i="18"/>
  <c r="S63" i="18"/>
  <c r="S55" i="18"/>
  <c r="S47" i="18"/>
  <c r="S39" i="18"/>
  <c r="S31" i="18"/>
  <c r="S23" i="18"/>
  <c r="U1409" i="18"/>
  <c r="U1401" i="18"/>
  <c r="U1393" i="18"/>
  <c r="U1385" i="18"/>
  <c r="U1377" i="18"/>
  <c r="U1369" i="18"/>
  <c r="U1361" i="18"/>
  <c r="U1353" i="18"/>
  <c r="U1345" i="18"/>
  <c r="U1337" i="18"/>
  <c r="U1329" i="18"/>
  <c r="U1321" i="18"/>
  <c r="U1313" i="18"/>
  <c r="U1305" i="18"/>
  <c r="U1297" i="18"/>
  <c r="U1289" i="18"/>
  <c r="U1281" i="18"/>
  <c r="U1273" i="18"/>
  <c r="U1265" i="18"/>
  <c r="U1257" i="18"/>
  <c r="U1249" i="18"/>
  <c r="U1241" i="18"/>
  <c r="U1233" i="18"/>
  <c r="U1225" i="18"/>
  <c r="U1217" i="18"/>
  <c r="U1209" i="18"/>
  <c r="U1201" i="18"/>
  <c r="U1193" i="18"/>
  <c r="U1185" i="18"/>
  <c r="U1177" i="18"/>
  <c r="U1169" i="18"/>
  <c r="U1161" i="18"/>
  <c r="U1153" i="18"/>
  <c r="U1145" i="18"/>
  <c r="U1137" i="18"/>
  <c r="U1129" i="18"/>
  <c r="U1121" i="18"/>
  <c r="U1113" i="18"/>
  <c r="U1105" i="18"/>
  <c r="U1097" i="18"/>
  <c r="U1089" i="18"/>
  <c r="U1081" i="18"/>
  <c r="U1073" i="18"/>
  <c r="U1065" i="18"/>
  <c r="U1057" i="18"/>
  <c r="U1049" i="18"/>
  <c r="U1041" i="18"/>
  <c r="U1033" i="18"/>
  <c r="U1025" i="18"/>
  <c r="U1017" i="18"/>
  <c r="U1009" i="18"/>
  <c r="U1001" i="18"/>
  <c r="U993" i="18"/>
  <c r="U985" i="18"/>
  <c r="U977" i="18"/>
  <c r="U969" i="18"/>
  <c r="U961" i="18"/>
  <c r="U953" i="18"/>
  <c r="U945" i="18"/>
  <c r="U937" i="18"/>
  <c r="U929" i="18"/>
  <c r="U921" i="18"/>
  <c r="U913" i="18"/>
  <c r="U905" i="18"/>
  <c r="U897" i="18"/>
  <c r="U889" i="18"/>
  <c r="U881" i="18"/>
  <c r="U873" i="18"/>
  <c r="U865" i="18"/>
  <c r="U857" i="18"/>
  <c r="U849" i="18"/>
  <c r="U841" i="18"/>
  <c r="U833" i="18"/>
  <c r="U825" i="18"/>
  <c r="U817" i="18"/>
  <c r="U809" i="18"/>
  <c r="U801" i="18"/>
  <c r="U793" i="18"/>
  <c r="U785" i="18"/>
  <c r="U777" i="18"/>
  <c r="U769" i="18"/>
  <c r="U761" i="18"/>
  <c r="U753" i="18"/>
  <c r="U745" i="18"/>
  <c r="U737" i="18"/>
  <c r="U729" i="18"/>
  <c r="U721" i="18"/>
  <c r="U713" i="18"/>
  <c r="U705" i="18"/>
  <c r="U697" i="18"/>
  <c r="U689" i="18"/>
  <c r="U681" i="18"/>
  <c r="U673" i="18"/>
  <c r="U665" i="18"/>
  <c r="U657" i="18"/>
  <c r="U649" i="18"/>
  <c r="U641" i="18"/>
  <c r="U633" i="18"/>
  <c r="U625" i="18"/>
  <c r="U617" i="18"/>
  <c r="U609" i="18"/>
  <c r="U601" i="18"/>
  <c r="U593" i="18"/>
  <c r="U585" i="18"/>
  <c r="U577" i="18"/>
  <c r="U569" i="18"/>
  <c r="U561" i="18"/>
  <c r="U553" i="18"/>
  <c r="U545" i="18"/>
  <c r="U537" i="18"/>
  <c r="U529" i="18"/>
  <c r="U521" i="18"/>
  <c r="U513" i="18"/>
  <c r="U505" i="18"/>
  <c r="U497" i="18"/>
  <c r="U489" i="18"/>
  <c r="U481" i="18"/>
  <c r="U473" i="18"/>
  <c r="U465" i="18"/>
  <c r="U457" i="18"/>
  <c r="U449" i="18"/>
  <c r="U441" i="18"/>
  <c r="U433" i="18"/>
  <c r="U425" i="18"/>
  <c r="U417" i="18"/>
  <c r="U409" i="18"/>
  <c r="U401" i="18"/>
  <c r="U393" i="18"/>
  <c r="U385" i="18"/>
  <c r="U377" i="18"/>
  <c r="U369" i="18"/>
  <c r="U361" i="18"/>
  <c r="U353" i="18"/>
  <c r="U345" i="18"/>
  <c r="U337" i="18"/>
  <c r="U329" i="18"/>
  <c r="U321" i="18"/>
  <c r="U313" i="18"/>
  <c r="U305" i="18"/>
  <c r="U297" i="18"/>
  <c r="U289" i="18"/>
  <c r="U281" i="18"/>
  <c r="U273" i="18"/>
  <c r="U265" i="18"/>
  <c r="U257" i="18"/>
  <c r="U249" i="18"/>
  <c r="U241" i="18"/>
  <c r="U233" i="18"/>
  <c r="U225" i="18"/>
  <c r="U217" i="18"/>
  <c r="U209" i="18"/>
  <c r="U201" i="18"/>
  <c r="U193" i="18"/>
  <c r="U185" i="18"/>
  <c r="U177" i="18"/>
  <c r="U169" i="18"/>
  <c r="U161" i="18"/>
  <c r="U153" i="18"/>
  <c r="U145" i="18"/>
  <c r="U137" i="18"/>
  <c r="U129" i="18"/>
  <c r="U121" i="18"/>
  <c r="U113" i="18"/>
  <c r="U105" i="18"/>
  <c r="U97" i="18"/>
  <c r="U89" i="18"/>
  <c r="U81" i="18"/>
  <c r="U73" i="18"/>
  <c r="U65" i="18"/>
  <c r="U57" i="18"/>
  <c r="U49" i="18"/>
  <c r="U41" i="18"/>
  <c r="U33" i="18"/>
  <c r="U25" i="18"/>
  <c r="U17" i="18"/>
  <c r="U1403" i="18"/>
  <c r="U1395" i="18"/>
  <c r="U1387" i="18"/>
  <c r="U1379" i="18"/>
  <c r="U1371" i="18"/>
  <c r="U1363" i="18"/>
  <c r="U1355" i="18"/>
  <c r="U1347" i="18"/>
  <c r="U1339" i="18"/>
  <c r="U1331" i="18"/>
  <c r="U1323" i="18"/>
  <c r="U1315" i="18"/>
  <c r="U1307" i="18"/>
  <c r="U1299" i="18"/>
  <c r="U1291" i="18"/>
  <c r="U1283" i="18"/>
  <c r="U1275" i="18"/>
  <c r="U1267" i="18"/>
  <c r="U1259" i="18"/>
  <c r="U1251" i="18"/>
  <c r="U1243" i="18"/>
  <c r="U1235" i="18"/>
  <c r="U1227" i="18"/>
  <c r="U1219" i="18"/>
  <c r="U1211" i="18"/>
  <c r="U1203" i="18"/>
  <c r="U1195" i="18"/>
  <c r="U1187" i="18"/>
  <c r="U1179" i="18"/>
  <c r="U1171" i="18"/>
  <c r="U1163" i="18"/>
  <c r="U1155" i="18"/>
  <c r="U1147" i="18"/>
  <c r="U1139" i="18"/>
  <c r="U1131" i="18"/>
  <c r="U1123" i="18"/>
  <c r="U1115" i="18"/>
  <c r="U1107" i="18"/>
  <c r="U1099" i="18"/>
  <c r="U1091" i="18"/>
  <c r="U1083" i="18"/>
  <c r="U1075" i="18"/>
  <c r="U1067" i="18"/>
  <c r="U1059" i="18"/>
  <c r="U1051" i="18"/>
  <c r="U1043" i="18"/>
  <c r="U1035" i="18"/>
  <c r="U1027" i="18"/>
  <c r="U1019" i="18"/>
  <c r="U1011" i="18"/>
  <c r="U1003" i="18"/>
  <c r="U995" i="18"/>
  <c r="U987" i="18"/>
  <c r="T9" i="18"/>
  <c r="M6" i="18"/>
  <c r="S585" i="18"/>
  <c r="S561" i="18"/>
  <c r="S545" i="18"/>
  <c r="S521" i="18"/>
  <c r="S505" i="18"/>
  <c r="S481" i="18"/>
  <c r="S465" i="18"/>
  <c r="U9" i="18"/>
  <c r="N6" i="18"/>
  <c r="T1406" i="18"/>
  <c r="T1398" i="18"/>
  <c r="T1390" i="18"/>
  <c r="T1382" i="18"/>
  <c r="T1374" i="18"/>
  <c r="S9" i="18"/>
  <c r="L6" i="18"/>
  <c r="S1401" i="18"/>
  <c r="S1377" i="18"/>
  <c r="S1353" i="18"/>
  <c r="S1329" i="18"/>
  <c r="S1305" i="18"/>
  <c r="S1281" i="18"/>
  <c r="S1257" i="18"/>
  <c r="S1249" i="18"/>
  <c r="S1225" i="18"/>
  <c r="S1201" i="18"/>
  <c r="S1177" i="18"/>
  <c r="S1153" i="18"/>
  <c r="S1145" i="18"/>
  <c r="S1121" i="18"/>
  <c r="S1097" i="18"/>
  <c r="S1073" i="18"/>
  <c r="S1049" i="18"/>
  <c r="S1041" i="18"/>
  <c r="S1017" i="18"/>
  <c r="S993" i="18"/>
  <c r="S969" i="18"/>
  <c r="S945" i="18"/>
  <c r="S937" i="18"/>
  <c r="S913" i="18"/>
  <c r="S897" i="18"/>
  <c r="S873" i="18"/>
  <c r="S857" i="18"/>
  <c r="S841" i="18"/>
  <c r="S825" i="18"/>
  <c r="S817" i="18"/>
  <c r="S801" i="18"/>
  <c r="S793" i="18"/>
  <c r="S777" i="18"/>
  <c r="S769" i="18"/>
  <c r="S761" i="18"/>
  <c r="S745" i="18"/>
  <c r="S729" i="18"/>
  <c r="S721" i="18"/>
  <c r="S713" i="18"/>
  <c r="S705" i="18"/>
  <c r="S697" i="18"/>
  <c r="S689" i="18"/>
  <c r="S681" i="18"/>
  <c r="S673" i="18"/>
  <c r="S665" i="18"/>
  <c r="S657" i="18"/>
  <c r="S649" i="18"/>
  <c r="S641" i="18"/>
  <c r="S633" i="18"/>
  <c r="S625" i="18"/>
  <c r="S617" i="18"/>
  <c r="S601" i="18"/>
  <c r="S593" i="18"/>
  <c r="S569" i="18"/>
  <c r="S553" i="18"/>
  <c r="S537" i="18"/>
  <c r="S529" i="18"/>
  <c r="S513" i="18"/>
  <c r="S497" i="18"/>
  <c r="S489" i="18"/>
  <c r="S473" i="18"/>
  <c r="S457" i="18"/>
  <c r="S1393" i="18"/>
  <c r="S1361" i="18"/>
  <c r="S1337" i="18"/>
  <c r="S1313" i="18"/>
  <c r="S1289" i="18"/>
  <c r="S1273" i="18"/>
  <c r="S1241" i="18"/>
  <c r="S1217" i="18"/>
  <c r="S1193" i="18"/>
  <c r="S1161" i="18"/>
  <c r="S1129" i="18"/>
  <c r="S1105" i="18"/>
  <c r="S1081" i="18"/>
  <c r="S1057" i="18"/>
  <c r="S1033" i="18"/>
  <c r="S1009" i="18"/>
  <c r="S985" i="18"/>
  <c r="S961" i="18"/>
  <c r="S929" i="18"/>
  <c r="S905" i="18"/>
  <c r="S889" i="18"/>
  <c r="S865" i="18"/>
  <c r="S849" i="18"/>
  <c r="S833" i="18"/>
  <c r="S809" i="18"/>
  <c r="S785" i="18"/>
  <c r="S753" i="18"/>
  <c r="S577" i="18"/>
  <c r="S1409" i="18"/>
  <c r="S1385" i="18"/>
  <c r="S1369" i="18"/>
  <c r="S1345" i="18"/>
  <c r="S1321" i="18"/>
  <c r="S1297" i="18"/>
  <c r="S1265" i="18"/>
  <c r="S1233" i="18"/>
  <c r="S1209" i="18"/>
  <c r="S1185" i="18"/>
  <c r="S1169" i="18"/>
  <c r="S1137" i="18"/>
  <c r="S1113" i="18"/>
  <c r="S1089" i="18"/>
  <c r="S1065" i="18"/>
  <c r="S1025" i="18"/>
  <c r="S1001" i="18"/>
  <c r="S977" i="18"/>
  <c r="S953" i="18"/>
  <c r="S921" i="18"/>
  <c r="S881" i="18"/>
  <c r="S737" i="18"/>
  <c r="U979" i="18"/>
  <c r="U971" i="18"/>
  <c r="U963" i="18"/>
  <c r="U955" i="18"/>
  <c r="U947" i="18"/>
  <c r="U939" i="18"/>
  <c r="U931" i="18"/>
  <c r="U923" i="18"/>
  <c r="U915" i="18"/>
  <c r="U907" i="18"/>
  <c r="U899" i="18"/>
  <c r="U891" i="18"/>
  <c r="U883" i="18"/>
  <c r="U875" i="18"/>
  <c r="U867" i="18"/>
  <c r="U859" i="18"/>
  <c r="U851" i="18"/>
  <c r="U843" i="18"/>
  <c r="U835" i="18"/>
  <c r="U827" i="18"/>
  <c r="U819" i="18"/>
  <c r="U811" i="18"/>
  <c r="U803" i="18"/>
  <c r="U795" i="18"/>
  <c r="U787" i="18"/>
  <c r="U779" i="18"/>
  <c r="U771" i="18"/>
  <c r="U763" i="18"/>
  <c r="U755" i="18"/>
  <c r="U747" i="18"/>
  <c r="U739" i="18"/>
  <c r="U731" i="18"/>
  <c r="U723" i="18"/>
  <c r="U715" i="18"/>
  <c r="U707" i="18"/>
  <c r="U699" i="18"/>
  <c r="U691" i="18"/>
  <c r="U683" i="18"/>
  <c r="U675" i="18"/>
  <c r="U667" i="18"/>
  <c r="U659" i="18"/>
  <c r="U651" i="18"/>
  <c r="U643" i="18"/>
  <c r="U635" i="18"/>
  <c r="U627" i="18"/>
  <c r="U619" i="18"/>
  <c r="U611" i="18"/>
  <c r="U603" i="18"/>
  <c r="U595" i="18"/>
  <c r="U587" i="18"/>
  <c r="U579" i="18"/>
  <c r="U571" i="18"/>
  <c r="U563" i="18"/>
  <c r="U555" i="18"/>
  <c r="U547" i="18"/>
  <c r="U539" i="18"/>
  <c r="U531" i="18"/>
  <c r="U523" i="18"/>
  <c r="U515" i="18"/>
  <c r="U507" i="18"/>
  <c r="U499" i="18"/>
  <c r="U491" i="18"/>
  <c r="U483" i="18"/>
  <c r="U475" i="18"/>
  <c r="U467" i="18"/>
  <c r="U459" i="18"/>
  <c r="U451" i="18"/>
  <c r="U443" i="18"/>
  <c r="U435" i="18"/>
  <c r="U427" i="18"/>
  <c r="U419" i="18"/>
  <c r="U411" i="18"/>
  <c r="U403" i="18"/>
  <c r="U395" i="18"/>
  <c r="U387" i="18"/>
  <c r="U379" i="18"/>
  <c r="U371" i="18"/>
  <c r="U363" i="18"/>
  <c r="U355" i="18"/>
  <c r="U347" i="18"/>
  <c r="U339" i="18"/>
  <c r="U331" i="18"/>
  <c r="U323" i="18"/>
  <c r="U315" i="18"/>
  <c r="U307" i="18"/>
  <c r="U299" i="18"/>
  <c r="U291" i="18"/>
  <c r="U283" i="18"/>
  <c r="U275" i="18"/>
  <c r="U267" i="18"/>
  <c r="U259" i="18"/>
  <c r="U251" i="18"/>
  <c r="U243" i="18"/>
  <c r="U235" i="18"/>
  <c r="U227" i="18"/>
  <c r="U219" i="18"/>
  <c r="U211" i="18"/>
  <c r="U203" i="18"/>
  <c r="U195" i="18"/>
  <c r="U187" i="18"/>
  <c r="U179" i="18"/>
  <c r="U171" i="18"/>
  <c r="U163" i="18"/>
  <c r="U155" i="18"/>
  <c r="U147" i="18"/>
  <c r="U139" i="18"/>
  <c r="U131" i="18"/>
  <c r="U123" i="18"/>
  <c r="U115" i="18"/>
  <c r="U107" i="18"/>
  <c r="U99" i="18"/>
  <c r="U91" i="18"/>
  <c r="U83" i="18"/>
  <c r="U75" i="18"/>
  <c r="U67" i="18"/>
  <c r="U59" i="18"/>
  <c r="U51" i="18"/>
  <c r="U43" i="18"/>
  <c r="U35" i="18"/>
  <c r="U27" i="18"/>
  <c r="U19" i="18"/>
  <c r="U11" i="18"/>
  <c r="T1366" i="18"/>
  <c r="T1358" i="18"/>
  <c r="T1350" i="18"/>
  <c r="T1342" i="18"/>
  <c r="T1334" i="18"/>
  <c r="T1326" i="18"/>
  <c r="T1318" i="18"/>
  <c r="T1310" i="18"/>
  <c r="T1302" i="18"/>
  <c r="T1294" i="18"/>
  <c r="T1286" i="18"/>
  <c r="T1278" i="18"/>
  <c r="T1270" i="18"/>
  <c r="T1262" i="18"/>
  <c r="T1254" i="18"/>
  <c r="T1246" i="18"/>
  <c r="T1238" i="18"/>
  <c r="T1230" i="18"/>
  <c r="T1222" i="18"/>
  <c r="T1214" i="18"/>
  <c r="T1206" i="18"/>
  <c r="T1198" i="18"/>
  <c r="T1190" i="18"/>
  <c r="T1182" i="18"/>
  <c r="T1174" i="18"/>
  <c r="T1166" i="18"/>
  <c r="T1158" i="18"/>
  <c r="T1150" i="18"/>
  <c r="T1142" i="18"/>
  <c r="T1134" i="18"/>
  <c r="T1126" i="18"/>
  <c r="T1118" i="18"/>
  <c r="T1110" i="18"/>
  <c r="T1102" i="18"/>
  <c r="T1094" i="18"/>
  <c r="T1086" i="18"/>
  <c r="T1078" i="18"/>
  <c r="T1070" i="18"/>
  <c r="T1062" i="18"/>
  <c r="T1054" i="18"/>
  <c r="T1046" i="18"/>
  <c r="T1038" i="18"/>
  <c r="T1030" i="18"/>
  <c r="T1022" i="18"/>
  <c r="T1014" i="18"/>
  <c r="T1006" i="18"/>
  <c r="T998" i="18"/>
  <c r="T990" i="18"/>
  <c r="T982" i="18"/>
  <c r="T974" i="18"/>
  <c r="T966" i="18"/>
  <c r="T958" i="18"/>
  <c r="T950" i="18"/>
  <c r="T942" i="18"/>
  <c r="T934" i="18"/>
  <c r="T926" i="18"/>
  <c r="T918" i="18"/>
  <c r="T910" i="18"/>
  <c r="T902" i="18"/>
  <c r="T894" i="18"/>
  <c r="T886" i="18"/>
  <c r="T878" i="18"/>
  <c r="T870" i="18"/>
  <c r="T862" i="18"/>
  <c r="T854" i="18"/>
  <c r="T846" i="18"/>
  <c r="T838" i="18"/>
  <c r="T830" i="18"/>
  <c r="T822" i="18"/>
  <c r="T814" i="18"/>
  <c r="T806" i="18"/>
  <c r="T798" i="18"/>
  <c r="T790" i="18"/>
  <c r="T782" i="18"/>
  <c r="T774" i="18"/>
  <c r="T766" i="18"/>
  <c r="T758" i="18"/>
  <c r="T750" i="18"/>
  <c r="T742" i="18"/>
  <c r="T734" i="18"/>
  <c r="T726" i="18"/>
  <c r="T718" i="18"/>
  <c r="T710" i="18"/>
  <c r="T702" i="18"/>
  <c r="T694" i="18"/>
  <c r="T686" i="18"/>
  <c r="T678" i="18"/>
  <c r="T670" i="18"/>
  <c r="T662" i="18"/>
  <c r="T654" i="18"/>
  <c r="T646" i="18"/>
  <c r="T638" i="18"/>
  <c r="T630" i="18"/>
  <c r="T622" i="18"/>
  <c r="T614" i="18"/>
  <c r="T606" i="18"/>
  <c r="T598" i="18"/>
  <c r="T590" i="18"/>
  <c r="T582" i="18"/>
  <c r="T574" i="18"/>
  <c r="T566" i="18"/>
  <c r="T558" i="18"/>
  <c r="T550" i="18"/>
  <c r="T542" i="18"/>
  <c r="T534" i="18"/>
  <c r="T526" i="18"/>
  <c r="T518" i="18"/>
  <c r="T510" i="18"/>
  <c r="T502" i="18"/>
  <c r="T494" i="18"/>
  <c r="T486" i="18"/>
  <c r="T478" i="18"/>
  <c r="T470" i="18"/>
  <c r="T462" i="18"/>
  <c r="T454" i="18"/>
  <c r="T446" i="18"/>
  <c r="T438" i="18"/>
  <c r="T430" i="18"/>
  <c r="T422" i="18"/>
  <c r="T414" i="18"/>
  <c r="T406" i="18"/>
  <c r="T398" i="18"/>
  <c r="T390" i="18"/>
  <c r="T382" i="18"/>
  <c r="T374" i="18"/>
  <c r="T366" i="18"/>
  <c r="T358" i="18"/>
  <c r="T350" i="18"/>
  <c r="T342" i="18"/>
  <c r="T334" i="18"/>
  <c r="T326" i="18"/>
  <c r="T318" i="18"/>
  <c r="T310" i="18"/>
  <c r="T302" i="18"/>
  <c r="T294" i="18"/>
  <c r="T286" i="18"/>
  <c r="T278" i="18"/>
  <c r="T270" i="18"/>
  <c r="T262" i="18"/>
  <c r="T254" i="18"/>
  <c r="T246" i="18"/>
  <c r="T238" i="18"/>
  <c r="T230" i="18"/>
  <c r="T222" i="18"/>
  <c r="T214" i="18"/>
  <c r="T206" i="18"/>
  <c r="T198" i="18"/>
  <c r="T190" i="18"/>
  <c r="T182" i="18"/>
  <c r="T174" i="18"/>
  <c r="T166" i="18"/>
  <c r="T158" i="18"/>
  <c r="T150" i="18"/>
  <c r="T142" i="18"/>
  <c r="T134" i="18"/>
  <c r="T126" i="18"/>
  <c r="T118" i="18"/>
  <c r="T110" i="18"/>
  <c r="T102" i="18"/>
  <c r="T94" i="18"/>
  <c r="T86" i="18"/>
  <c r="T78" i="18"/>
  <c r="T70" i="18"/>
  <c r="T62" i="18"/>
  <c r="T54" i="18"/>
  <c r="T46" i="18"/>
  <c r="T38" i="18"/>
  <c r="T30" i="18"/>
  <c r="T22" i="18"/>
  <c r="T14" i="18"/>
  <c r="P6" i="18"/>
  <c r="Q6" i="18"/>
  <c r="R6" i="18"/>
  <c r="H99" i="16" l="1"/>
  <c r="I99" i="16" s="1"/>
  <c r="G36" i="22"/>
  <c r="U6" i="18"/>
  <c r="T6" i="18"/>
  <c r="S6" i="18"/>
  <c r="H36" i="22" l="1"/>
  <c r="P36" i="22"/>
  <c r="N36" i="22"/>
  <c r="H101" i="16"/>
  <c r="I101" i="16" s="1"/>
  <c r="D27" i="2" l="1"/>
  <c r="G49" i="22"/>
  <c r="H112" i="16"/>
  <c r="I112" i="16" s="1"/>
  <c r="H97" i="16"/>
  <c r="I97" i="16" s="1"/>
  <c r="G48" i="22"/>
  <c r="G37" i="22"/>
  <c r="H94" i="16"/>
  <c r="I94" i="16" s="1"/>
  <c r="H111" i="16"/>
  <c r="I111" i="16" s="1"/>
  <c r="H102" i="16"/>
  <c r="I102" i="16" s="1"/>
  <c r="H110" i="16"/>
  <c r="I110" i="16" s="1"/>
  <c r="H37" i="22" l="1"/>
  <c r="Q37" i="22"/>
  <c r="H49" i="22"/>
  <c r="V49" i="22"/>
  <c r="H48" i="22"/>
  <c r="V48" i="22"/>
  <c r="U47" i="22"/>
  <c r="H113" i="16"/>
  <c r="I113" i="16" s="1"/>
  <c r="H103" i="16"/>
  <c r="I103" i="16" s="1"/>
  <c r="H96" i="16"/>
  <c r="I96" i="16" s="1"/>
  <c r="U49" i="22" l="1"/>
  <c r="AG67" i="22"/>
  <c r="AP68" i="22"/>
  <c r="X66" i="22"/>
  <c r="D26" i="2"/>
  <c r="H60" i="16"/>
  <c r="I60" i="16" s="1"/>
  <c r="H9" i="16"/>
  <c r="I9" i="16" s="1"/>
  <c r="H68" i="16"/>
  <c r="I68" i="16" s="1"/>
  <c r="H20" i="16"/>
  <c r="I20" i="16" s="1"/>
  <c r="H64" i="16"/>
  <c r="I64" i="16" s="1"/>
  <c r="H54" i="16"/>
  <c r="I54" i="16" s="1"/>
  <c r="H83" i="16"/>
  <c r="I83" i="16" s="1"/>
  <c r="H56" i="16"/>
  <c r="I56" i="16" s="1"/>
  <c r="H59" i="16"/>
  <c r="I59" i="16" s="1"/>
  <c r="H35" i="16"/>
  <c r="I35" i="16" s="1"/>
  <c r="H52" i="16"/>
  <c r="I52" i="16" s="1"/>
  <c r="H49" i="16"/>
  <c r="I49" i="16" s="1"/>
  <c r="G47" i="22"/>
  <c r="H57" i="16"/>
  <c r="I57" i="16" s="1"/>
  <c r="H10" i="16"/>
  <c r="I10" i="16" s="1"/>
  <c r="H89" i="16"/>
  <c r="I89" i="16" s="1"/>
  <c r="H29" i="16"/>
  <c r="I29" i="16" s="1"/>
  <c r="H78" i="16"/>
  <c r="I78" i="16" s="1"/>
  <c r="H69" i="16"/>
  <c r="I69" i="16" s="1"/>
  <c r="H104" i="16"/>
  <c r="I104" i="16" s="1"/>
  <c r="G35" i="22"/>
  <c r="H35" i="22" s="1"/>
  <c r="H27" i="16"/>
  <c r="I27" i="16" s="1"/>
  <c r="G46" i="22"/>
  <c r="H43" i="16"/>
  <c r="I43" i="16" s="1"/>
  <c r="H55" i="16"/>
  <c r="I55" i="16" s="1"/>
  <c r="H28" i="16"/>
  <c r="I28" i="16" s="1"/>
  <c r="H82" i="16"/>
  <c r="I82" i="16" s="1"/>
  <c r="H77" i="16"/>
  <c r="I77" i="16" s="1"/>
  <c r="H13" i="16"/>
  <c r="I13" i="16" s="1"/>
  <c r="H53" i="16"/>
  <c r="I53" i="16" s="1"/>
  <c r="H7" i="16"/>
  <c r="H106" i="16"/>
  <c r="I106" i="16" s="1"/>
  <c r="H48" i="16"/>
  <c r="I48" i="16" s="1"/>
  <c r="H107" i="16"/>
  <c r="I107" i="16" s="1"/>
  <c r="H36" i="16"/>
  <c r="I36" i="16" s="1"/>
  <c r="H63" i="16"/>
  <c r="I63" i="16" s="1"/>
  <c r="G34" i="22"/>
  <c r="H75" i="16"/>
  <c r="I75" i="16" s="1"/>
  <c r="H76" i="16"/>
  <c r="I76" i="16" s="1"/>
  <c r="G38" i="22"/>
  <c r="H72" i="16"/>
  <c r="I72" i="16" s="1"/>
  <c r="H50" i="16"/>
  <c r="I50" i="16" s="1"/>
  <c r="H80" i="16"/>
  <c r="I80" i="16" s="1"/>
  <c r="H93" i="16"/>
  <c r="I93" i="16" s="1"/>
  <c r="G31" i="22"/>
  <c r="G41" i="22"/>
  <c r="H46" i="16"/>
  <c r="I46" i="16" s="1"/>
  <c r="H81" i="16"/>
  <c r="I81" i="16" s="1"/>
  <c r="G43" i="22"/>
  <c r="H25" i="16"/>
  <c r="H85" i="16"/>
  <c r="I85" i="16" s="1"/>
  <c r="H62" i="16"/>
  <c r="I62" i="16" s="1"/>
  <c r="H58" i="16"/>
  <c r="I58" i="16" s="1"/>
  <c r="G44" i="22"/>
  <c r="T44" i="22" s="1"/>
  <c r="H67" i="16"/>
  <c r="I67" i="16" s="1"/>
  <c r="H74" i="16"/>
  <c r="I74" i="16" s="1"/>
  <c r="H84" i="16"/>
  <c r="I84" i="16" s="1"/>
  <c r="H65" i="16"/>
  <c r="I65" i="16" s="1"/>
  <c r="H108" i="16"/>
  <c r="I108" i="16" s="1"/>
  <c r="H61" i="16"/>
  <c r="I61" i="16" s="1"/>
  <c r="H38" i="16"/>
  <c r="I38" i="16" s="1"/>
  <c r="H47" i="16"/>
  <c r="I47" i="16" s="1"/>
  <c r="G39" i="22"/>
  <c r="H26" i="16"/>
  <c r="I26" i="16" s="1"/>
  <c r="G42" i="22"/>
  <c r="H42" i="22" s="1"/>
  <c r="H66" i="16"/>
  <c r="I66" i="16" s="1"/>
  <c r="I7" i="16" l="1"/>
  <c r="H42" i="16"/>
  <c r="I42" i="16" s="1"/>
  <c r="I25" i="16"/>
  <c r="H44" i="22"/>
  <c r="S44" i="22"/>
  <c r="H43" i="22"/>
  <c r="T43" i="22"/>
  <c r="H41" i="22"/>
  <c r="S41" i="22"/>
  <c r="H38" i="22"/>
  <c r="R38" i="22"/>
  <c r="H34" i="22"/>
  <c r="P34" i="22"/>
  <c r="H31" i="22"/>
  <c r="N31" i="22"/>
  <c r="H39" i="22"/>
  <c r="R39" i="22"/>
  <c r="P35" i="22"/>
  <c r="H47" i="22"/>
  <c r="V47" i="22"/>
  <c r="H8" i="16"/>
  <c r="I8" i="16" s="1"/>
  <c r="G40" i="22"/>
  <c r="H46" i="22"/>
  <c r="V46" i="22"/>
  <c r="G30" i="22"/>
  <c r="G23" i="22"/>
  <c r="V51" i="22"/>
  <c r="H45" i="16"/>
  <c r="I45" i="16" s="1"/>
  <c r="P37" i="22"/>
  <c r="H41" i="16"/>
  <c r="I41" i="16" s="1"/>
  <c r="G29" i="22"/>
  <c r="G27" i="22"/>
  <c r="G25" i="22"/>
  <c r="G28" i="22"/>
  <c r="G21" i="22"/>
  <c r="G20" i="22"/>
  <c r="G26" i="22"/>
  <c r="G24" i="22"/>
  <c r="G22" i="22"/>
  <c r="H11" i="16"/>
  <c r="I11" i="16" s="1"/>
  <c r="T42" i="22"/>
  <c r="P40" i="22"/>
  <c r="U48" i="22"/>
  <c r="S43" i="22"/>
  <c r="X52" i="22"/>
  <c r="R44" i="22"/>
  <c r="N33" i="22"/>
  <c r="H71" i="16"/>
  <c r="I71" i="16" s="1"/>
  <c r="U46" i="22"/>
  <c r="H12" i="16"/>
  <c r="I12" i="16" s="1"/>
  <c r="S45" i="22"/>
  <c r="U51" i="22"/>
  <c r="O31" i="22"/>
  <c r="X62" i="22"/>
  <c r="H24" i="16"/>
  <c r="I24" i="16" s="1"/>
  <c r="H79" i="16"/>
  <c r="I79" i="16" s="1"/>
  <c r="H15" i="16"/>
  <c r="I15" i="16" s="1"/>
  <c r="H88" i="16"/>
  <c r="I88" i="16" s="1"/>
  <c r="H16" i="16"/>
  <c r="I16" i="16" s="1"/>
  <c r="H51" i="16"/>
  <c r="I51" i="16" s="1"/>
  <c r="H87" i="16"/>
  <c r="I87" i="16" s="1"/>
  <c r="H92" i="16"/>
  <c r="I92" i="16" s="1"/>
  <c r="H73" i="16"/>
  <c r="I73" i="16" s="1"/>
  <c r="H14" i="16"/>
  <c r="I14" i="16" s="1"/>
  <c r="H100" i="16"/>
  <c r="I100" i="16" s="1"/>
  <c r="H109" i="16"/>
  <c r="I109" i="16" s="1"/>
  <c r="H86" i="16"/>
  <c r="H40" i="22" l="1"/>
  <c r="R40" i="22"/>
  <c r="Q40" i="22"/>
  <c r="Q23" i="22"/>
  <c r="H23" i="22"/>
  <c r="H30" i="22"/>
  <c r="X30" i="22"/>
  <c r="R41" i="22"/>
  <c r="R45" i="22"/>
  <c r="Q44" i="22"/>
  <c r="H20" i="22"/>
  <c r="N20" i="22"/>
  <c r="O32" i="22"/>
  <c r="O21" i="22"/>
  <c r="H21" i="22"/>
  <c r="Q38" i="22"/>
  <c r="W52" i="22"/>
  <c r="H28" i="22"/>
  <c r="V28" i="22"/>
  <c r="N34" i="22"/>
  <c r="O34" i="22"/>
  <c r="S42" i="22"/>
  <c r="H25" i="22"/>
  <c r="S25" i="22"/>
  <c r="T46" i="22"/>
  <c r="R43" i="22"/>
  <c r="Q39" i="22"/>
  <c r="H22" i="22"/>
  <c r="P22" i="22"/>
  <c r="U27" i="22"/>
  <c r="H27" i="22"/>
  <c r="H26" i="22"/>
  <c r="T26" i="22"/>
  <c r="Q24" i="22"/>
  <c r="R24" i="22"/>
  <c r="H24" i="22"/>
  <c r="W29" i="22"/>
  <c r="W76" i="22" s="1"/>
  <c r="H29" i="22"/>
  <c r="I86" i="16"/>
  <c r="R76" i="22" l="1"/>
  <c r="Q76" i="22"/>
  <c r="S76" i="22"/>
  <c r="V75" i="22"/>
  <c r="V76" i="22"/>
  <c r="U75" i="22"/>
  <c r="U76" i="22"/>
  <c r="P75" i="22"/>
  <c r="P76" i="22"/>
  <c r="S75" i="22"/>
  <c r="W75" i="22"/>
  <c r="R75" i="22"/>
  <c r="Q75" i="22"/>
  <c r="T29" i="21" l="1"/>
  <c r="T30" i="21" s="1"/>
  <c r="U29" i="21"/>
  <c r="U30" i="21" s="1"/>
  <c r="N29" i="21"/>
  <c r="N30" i="21" s="1"/>
  <c r="S29" i="21"/>
  <c r="S30" i="21" s="1"/>
  <c r="P29" i="21"/>
  <c r="P30" i="21" s="1"/>
  <c r="Q29" i="21"/>
  <c r="Q30" i="21" s="1"/>
  <c r="O29" i="21"/>
  <c r="O30" i="21" s="1"/>
  <c r="AO21" i="13" l="1"/>
  <c r="AN21" i="13"/>
  <c r="AM21" i="13"/>
  <c r="AL21" i="13"/>
  <c r="AK21" i="13"/>
  <c r="AJ21" i="13"/>
  <c r="AI21" i="13"/>
  <c r="AH21" i="13"/>
  <c r="AG21" i="13"/>
  <c r="AF21" i="13"/>
  <c r="AE21" i="13"/>
  <c r="AD21" i="13"/>
  <c r="AC21" i="13"/>
  <c r="AB21" i="13"/>
  <c r="AA21" i="13"/>
  <c r="Z21" i="13"/>
  <c r="Y21" i="13"/>
  <c r="X21" i="13"/>
  <c r="W21" i="13"/>
  <c r="V21" i="13"/>
  <c r="U21" i="13"/>
  <c r="T21" i="13"/>
  <c r="S21" i="13"/>
  <c r="R21" i="13"/>
  <c r="Q21" i="13"/>
  <c r="P21" i="13"/>
  <c r="O21" i="13"/>
  <c r="N21" i="13"/>
  <c r="M21" i="13"/>
  <c r="L21" i="13"/>
  <c r="K21" i="13"/>
  <c r="J21" i="13"/>
  <c r="I21" i="13"/>
  <c r="AL20" i="13"/>
  <c r="C20" i="13"/>
  <c r="AL17" i="13"/>
  <c r="AK17" i="13"/>
  <c r="AJ17" i="13"/>
  <c r="AI17" i="13"/>
  <c r="AH17" i="13"/>
  <c r="AG17" i="13"/>
  <c r="AF17" i="13"/>
  <c r="AE17" i="13"/>
  <c r="AD17" i="13"/>
  <c r="AC17" i="13"/>
  <c r="AB17" i="13"/>
  <c r="AA17" i="13"/>
  <c r="Z17" i="13"/>
  <c r="Y17" i="13"/>
  <c r="X17" i="13"/>
  <c r="W17" i="13"/>
  <c r="V17" i="13"/>
  <c r="U17" i="13"/>
  <c r="T17" i="13"/>
  <c r="S17" i="13"/>
  <c r="R17" i="13"/>
  <c r="Q17" i="13"/>
  <c r="P17" i="13"/>
  <c r="O17" i="13"/>
  <c r="N17" i="13"/>
  <c r="M17" i="13"/>
  <c r="L17" i="13"/>
  <c r="K17" i="13"/>
  <c r="J17" i="13"/>
  <c r="I17" i="13"/>
  <c r="H17" i="13"/>
  <c r="G17" i="13"/>
  <c r="F17" i="13"/>
  <c r="AL16" i="13"/>
  <c r="AK16" i="13"/>
  <c r="AJ16" i="13"/>
  <c r="AI16" i="13"/>
  <c r="AH16" i="13"/>
  <c r="AG16" i="13"/>
  <c r="AF16" i="13"/>
  <c r="AE16" i="13"/>
  <c r="AD16" i="13"/>
  <c r="AC16" i="13"/>
  <c r="AB16" i="13"/>
  <c r="AA16" i="13"/>
  <c r="Z16" i="13"/>
  <c r="Y16" i="13"/>
  <c r="X16" i="13"/>
  <c r="W16" i="13"/>
  <c r="V16" i="13"/>
  <c r="U16" i="13"/>
  <c r="T16" i="13"/>
  <c r="S16" i="13"/>
  <c r="R16" i="13"/>
  <c r="Q16" i="13"/>
  <c r="P16" i="13"/>
  <c r="O16" i="13"/>
  <c r="N16" i="13"/>
  <c r="M16" i="13"/>
  <c r="L16" i="13"/>
  <c r="K16" i="13"/>
  <c r="J16" i="13"/>
  <c r="I16" i="13"/>
  <c r="H16" i="13"/>
  <c r="G16" i="13"/>
  <c r="F16" i="13"/>
  <c r="AL15" i="13"/>
  <c r="AK15" i="13"/>
  <c r="AJ15" i="13"/>
  <c r="AI15" i="13"/>
  <c r="AH15" i="13"/>
  <c r="AG15" i="13"/>
  <c r="AF15" i="13"/>
  <c r="AE15" i="13"/>
  <c r="AD15" i="13"/>
  <c r="AC15" i="13"/>
  <c r="AB15" i="13"/>
  <c r="AA15" i="13"/>
  <c r="Z15" i="13"/>
  <c r="Y15" i="13"/>
  <c r="X15" i="13"/>
  <c r="W15" i="13"/>
  <c r="V15" i="13"/>
  <c r="U15" i="13"/>
  <c r="T15" i="13"/>
  <c r="S15" i="13"/>
  <c r="R15" i="13"/>
  <c r="Q15" i="13"/>
  <c r="P15" i="13"/>
  <c r="O15" i="13"/>
  <c r="N15" i="13"/>
  <c r="M15" i="13"/>
  <c r="L15" i="13"/>
  <c r="K15" i="13"/>
  <c r="J15" i="13"/>
  <c r="I15" i="13"/>
  <c r="H15" i="13"/>
  <c r="G15" i="13"/>
  <c r="F15" i="13"/>
  <c r="AL14" i="13"/>
  <c r="AK14" i="13"/>
  <c r="AJ14" i="13"/>
  <c r="AI14" i="13"/>
  <c r="AH14" i="13"/>
  <c r="AG14" i="13"/>
  <c r="AF14" i="13"/>
  <c r="AE14" i="13"/>
  <c r="AD14" i="13"/>
  <c r="AC14" i="13"/>
  <c r="AB14" i="13"/>
  <c r="AA14" i="13"/>
  <c r="Z14" i="13"/>
  <c r="Y14" i="13"/>
  <c r="X14" i="13"/>
  <c r="W14" i="13"/>
  <c r="V14" i="13"/>
  <c r="U14" i="13"/>
  <c r="T14" i="13"/>
  <c r="S14" i="13"/>
  <c r="R14" i="13"/>
  <c r="Q14" i="13"/>
  <c r="P14" i="13"/>
  <c r="O14" i="13"/>
  <c r="N14" i="13"/>
  <c r="M14" i="13"/>
  <c r="L14" i="13"/>
  <c r="K14" i="13"/>
  <c r="J14" i="13"/>
  <c r="I14" i="13"/>
  <c r="H14" i="13"/>
  <c r="G14" i="13"/>
  <c r="F14" i="13"/>
  <c r="AL13" i="13"/>
  <c r="AK13" i="13"/>
  <c r="AJ13" i="13"/>
  <c r="AI13" i="13"/>
  <c r="AH13" i="13"/>
  <c r="AG13" i="13"/>
  <c r="AF13" i="13"/>
  <c r="AE13" i="13"/>
  <c r="AD13" i="13"/>
  <c r="AC13" i="13"/>
  <c r="AB13" i="13"/>
  <c r="AA13" i="13"/>
  <c r="Z13" i="13"/>
  <c r="Y13" i="13"/>
  <c r="X13" i="13"/>
  <c r="W13" i="13"/>
  <c r="V13" i="13"/>
  <c r="U13" i="13"/>
  <c r="T13" i="13"/>
  <c r="S13" i="13"/>
  <c r="R13" i="13"/>
  <c r="Q13" i="13"/>
  <c r="P13" i="13"/>
  <c r="O13" i="13"/>
  <c r="N13" i="13"/>
  <c r="M13" i="13"/>
  <c r="L13" i="13"/>
  <c r="K13" i="13"/>
  <c r="J13" i="13"/>
  <c r="I13" i="13"/>
  <c r="H13" i="13"/>
  <c r="G13" i="13"/>
  <c r="F13" i="13"/>
  <c r="AL12" i="13"/>
  <c r="AK12" i="13"/>
  <c r="AJ12" i="13"/>
  <c r="AI12" i="13"/>
  <c r="AH12" i="13"/>
  <c r="AG12" i="13"/>
  <c r="AF12" i="13"/>
  <c r="AE12" i="13"/>
  <c r="AD12" i="13"/>
  <c r="AC12" i="13"/>
  <c r="AB12" i="13"/>
  <c r="AA12" i="13"/>
  <c r="Z12" i="13"/>
  <c r="Y12" i="13"/>
  <c r="X12" i="13"/>
  <c r="W12" i="13"/>
  <c r="V12" i="13"/>
  <c r="U12" i="13"/>
  <c r="T12" i="13"/>
  <c r="S12" i="13"/>
  <c r="R12" i="13"/>
  <c r="Q12" i="13"/>
  <c r="P12" i="13"/>
  <c r="O12" i="13"/>
  <c r="N12" i="13"/>
  <c r="M12" i="13"/>
  <c r="L12" i="13"/>
  <c r="K12" i="13"/>
  <c r="J12" i="13"/>
  <c r="I12" i="13"/>
  <c r="H12" i="13"/>
  <c r="G12" i="13"/>
  <c r="F12" i="13"/>
  <c r="AL11" i="13"/>
  <c r="AK11" i="13"/>
  <c r="AJ11" i="13"/>
  <c r="AI11" i="13"/>
  <c r="AH11" i="13"/>
  <c r="AG11" i="13"/>
  <c r="AF11" i="13"/>
  <c r="AE11" i="13"/>
  <c r="AD11" i="13"/>
  <c r="AC11" i="13"/>
  <c r="AB11" i="13"/>
  <c r="AA11" i="13"/>
  <c r="Z11" i="13"/>
  <c r="Y11" i="13"/>
  <c r="X11" i="13"/>
  <c r="W11" i="13"/>
  <c r="V11" i="13"/>
  <c r="U11" i="13"/>
  <c r="T11" i="13"/>
  <c r="S11" i="13"/>
  <c r="R11" i="13"/>
  <c r="Q11" i="13"/>
  <c r="P11" i="13"/>
  <c r="O11" i="13"/>
  <c r="N11" i="13"/>
  <c r="M11" i="13"/>
  <c r="L11" i="13"/>
  <c r="K11" i="13"/>
  <c r="J11" i="13"/>
  <c r="I11" i="13"/>
  <c r="H11" i="13"/>
  <c r="G11" i="13"/>
  <c r="F11" i="13"/>
  <c r="AL10" i="13"/>
  <c r="AK10" i="13"/>
  <c r="AJ10" i="13"/>
  <c r="AI10" i="13"/>
  <c r="AH10" i="13"/>
  <c r="AG10" i="13"/>
  <c r="AF10" i="13"/>
  <c r="AE10" i="13"/>
  <c r="AD10" i="13"/>
  <c r="AC10" i="13"/>
  <c r="AB10" i="13"/>
  <c r="AA10" i="13"/>
  <c r="Z10" i="13"/>
  <c r="Y10" i="13"/>
  <c r="X10" i="13"/>
  <c r="W10" i="13"/>
  <c r="V10" i="13"/>
  <c r="U10" i="13"/>
  <c r="T10" i="13"/>
  <c r="S10" i="13"/>
  <c r="R10" i="13"/>
  <c r="Q10" i="13"/>
  <c r="P10" i="13"/>
  <c r="O10" i="13"/>
  <c r="N10" i="13"/>
  <c r="M10" i="13"/>
  <c r="L10" i="13"/>
  <c r="K10" i="13"/>
  <c r="J10" i="13"/>
  <c r="I10" i="13"/>
  <c r="H10" i="13"/>
  <c r="G10" i="13"/>
  <c r="F10" i="13"/>
  <c r="AL9" i="13"/>
  <c r="AK9" i="13"/>
  <c r="AJ9" i="13"/>
  <c r="AI9" i="13"/>
  <c r="AH9" i="13"/>
  <c r="AG9" i="13"/>
  <c r="AF9" i="13"/>
  <c r="AE9" i="13"/>
  <c r="AD9" i="13"/>
  <c r="AC9" i="13"/>
  <c r="AB9" i="13"/>
  <c r="AA9" i="13"/>
  <c r="Z9" i="13"/>
  <c r="Y9" i="13"/>
  <c r="X9" i="13"/>
  <c r="W9" i="13"/>
  <c r="V9" i="13"/>
  <c r="U9" i="13"/>
  <c r="T9" i="13"/>
  <c r="S9" i="13"/>
  <c r="R9" i="13"/>
  <c r="Q9" i="13"/>
  <c r="P9" i="13"/>
  <c r="O9" i="13"/>
  <c r="N9" i="13"/>
  <c r="M9" i="13"/>
  <c r="L9" i="13"/>
  <c r="K9" i="13"/>
  <c r="J9" i="13"/>
  <c r="I9" i="13"/>
  <c r="H9" i="13"/>
  <c r="G9" i="13"/>
  <c r="F9" i="13"/>
  <c r="AL8" i="13"/>
  <c r="AK8" i="13"/>
  <c r="AJ8" i="13"/>
  <c r="AI8" i="13"/>
  <c r="AH8" i="13"/>
  <c r="AG8" i="13"/>
  <c r="AF8" i="13"/>
  <c r="AE8" i="13"/>
  <c r="AD8" i="13"/>
  <c r="AC8" i="13"/>
  <c r="AB8" i="13"/>
  <c r="AA8" i="13"/>
  <c r="Z8" i="13"/>
  <c r="Y8" i="13"/>
  <c r="X8" i="13"/>
  <c r="W8" i="13"/>
  <c r="V8" i="13"/>
  <c r="U8" i="13"/>
  <c r="T8" i="13"/>
  <c r="S8" i="13"/>
  <c r="R8" i="13"/>
  <c r="Q8" i="13"/>
  <c r="P8" i="13"/>
  <c r="O8" i="13"/>
  <c r="N8" i="13"/>
  <c r="M8" i="13"/>
  <c r="L8" i="13"/>
  <c r="K8" i="13"/>
  <c r="J8" i="13"/>
  <c r="I8" i="13"/>
  <c r="H8" i="13"/>
  <c r="G8" i="13"/>
  <c r="F8" i="13"/>
  <c r="E21" i="13" l="1"/>
  <c r="AL19" i="13"/>
  <c r="V19" i="13"/>
  <c r="AD19" i="13"/>
  <c r="F19" i="13"/>
  <c r="W18" i="13"/>
  <c r="N18" i="13"/>
  <c r="AL18" i="13"/>
  <c r="AC18" i="13"/>
  <c r="T18" i="13"/>
  <c r="AB19" i="13"/>
  <c r="AJ19" i="13"/>
  <c r="K19" i="13"/>
  <c r="S19" i="13"/>
  <c r="AA19" i="13"/>
  <c r="AI19" i="13"/>
  <c r="J19" i="13"/>
  <c r="R19" i="13"/>
  <c r="Z19" i="13"/>
  <c r="AH19" i="13"/>
  <c r="G18" i="13"/>
  <c r="AE18" i="13"/>
  <c r="V18" i="13"/>
  <c r="M18" i="13"/>
  <c r="AK19" i="13"/>
  <c r="P19" i="13"/>
  <c r="AF19" i="13"/>
  <c r="N19" i="13"/>
  <c r="O19" i="13"/>
  <c r="F18" i="13"/>
  <c r="AD18" i="13"/>
  <c r="U19" i="13"/>
  <c r="L19" i="13"/>
  <c r="H19" i="13"/>
  <c r="X19" i="13"/>
  <c r="I19" i="13"/>
  <c r="Q19" i="13"/>
  <c r="Y19" i="13"/>
  <c r="AG19" i="13"/>
  <c r="J18" i="13"/>
  <c r="AH18" i="13"/>
  <c r="R18" i="13"/>
  <c r="Z18" i="13"/>
  <c r="K18" i="13"/>
  <c r="S18" i="13"/>
  <c r="AA18" i="13"/>
  <c r="AI18" i="13"/>
  <c r="AJ18" i="13"/>
  <c r="AK18" i="13"/>
  <c r="T19" i="13"/>
  <c r="O18" i="13"/>
  <c r="M19" i="13"/>
  <c r="H18" i="13"/>
  <c r="AF18" i="13"/>
  <c r="I18" i="13"/>
  <c r="Q18" i="13"/>
  <c r="Y18" i="13"/>
  <c r="AG18" i="13"/>
  <c r="G19" i="13"/>
  <c r="W19" i="13"/>
  <c r="AE19" i="13"/>
  <c r="L18" i="13"/>
  <c r="AB18" i="13"/>
  <c r="U18" i="13"/>
  <c r="AC19" i="13"/>
  <c r="I22" i="13"/>
  <c r="I25" i="13" s="1"/>
  <c r="P18" i="13"/>
  <c r="X18" i="13"/>
  <c r="C18" i="13" l="1"/>
  <c r="C19" i="13"/>
  <c r="C21" i="13" s="1"/>
  <c r="J22" i="13"/>
  <c r="J25" i="13" s="1"/>
  <c r="K22" i="13" l="1"/>
  <c r="K25" i="13" s="1"/>
  <c r="L22" i="13" l="1"/>
  <c r="L25" i="13" s="1"/>
  <c r="M22" i="13" l="1"/>
  <c r="M25" i="13" s="1"/>
  <c r="N22" i="13" l="1"/>
  <c r="N25" i="13" s="1"/>
  <c r="O22" i="13" l="1"/>
  <c r="O25" i="13" s="1"/>
  <c r="P22" i="13" l="1"/>
  <c r="P25" i="13" s="1"/>
  <c r="Q22" i="13" l="1"/>
  <c r="Q25" i="13" s="1"/>
  <c r="R22" i="13" l="1"/>
  <c r="R25" i="13" s="1"/>
  <c r="S22" i="13" l="1"/>
  <c r="S25" i="13" s="1"/>
  <c r="T22" i="13" l="1"/>
  <c r="T25" i="13" s="1"/>
  <c r="U22" i="13" l="1"/>
  <c r="U25" i="13" s="1"/>
  <c r="V22" i="13" l="1"/>
  <c r="V25" i="13" s="1"/>
  <c r="W22" i="13" l="1"/>
  <c r="W25" i="13" s="1"/>
  <c r="X22" i="13" l="1"/>
  <c r="X25" i="13" s="1"/>
  <c r="Y22" i="13" l="1"/>
  <c r="Y25" i="13" s="1"/>
  <c r="Z22" i="13" l="1"/>
  <c r="Z25" i="13" s="1"/>
  <c r="AA22" i="13" l="1"/>
  <c r="AA25" i="13" s="1"/>
  <c r="AB22" i="13" l="1"/>
  <c r="AB25" i="13" s="1"/>
  <c r="AC22" i="13" l="1"/>
  <c r="AC25" i="13" s="1"/>
  <c r="AD22" i="13" l="1"/>
  <c r="AD25" i="13" s="1"/>
  <c r="AE22" i="13" l="1"/>
  <c r="AE25" i="13" s="1"/>
  <c r="AF22" i="13" l="1"/>
  <c r="AF25" i="13" s="1"/>
  <c r="AG22" i="13" l="1"/>
  <c r="AG25" i="13" s="1"/>
  <c r="AH22" i="13" l="1"/>
  <c r="AH25" i="13" s="1"/>
  <c r="AI22" i="13" l="1"/>
  <c r="AI25" i="13" s="1"/>
  <c r="AJ22" i="13" l="1"/>
  <c r="AJ25" i="13" s="1"/>
  <c r="AK22" i="13" l="1"/>
  <c r="AK25" i="13" s="1"/>
  <c r="AL22" i="13" l="1"/>
  <c r="AL25" i="13" s="1"/>
  <c r="AM22" i="13" l="1"/>
  <c r="AM25" i="13" s="1"/>
  <c r="AN22" i="13" l="1"/>
  <c r="AN25" i="13" s="1"/>
  <c r="AO22" i="13" l="1"/>
  <c r="E22" i="13" s="1"/>
  <c r="AO25" i="13" l="1"/>
  <c r="G17" i="16"/>
  <c r="H17" i="16" s="1"/>
  <c r="C26" i="2"/>
  <c r="G37" i="16"/>
  <c r="H37" i="16" s="1"/>
  <c r="I37" i="16" s="1"/>
  <c r="G40" i="16"/>
  <c r="H40" i="16" s="1"/>
  <c r="I40" i="16" s="1"/>
  <c r="E50" i="22"/>
  <c r="G31" i="16"/>
  <c r="H31" i="16" s="1"/>
  <c r="I31" i="16" s="1"/>
  <c r="G105" i="16"/>
  <c r="H105" i="16" s="1"/>
  <c r="I105" i="16" s="1"/>
  <c r="D45" i="22"/>
  <c r="G33" i="16"/>
  <c r="H33" i="16" s="1"/>
  <c r="I33" i="16" s="1"/>
  <c r="D33" i="22"/>
  <c r="G21" i="16"/>
  <c r="H21" i="16" s="1"/>
  <c r="I21" i="16" s="1"/>
  <c r="G95" i="16"/>
  <c r="H95" i="16" s="1"/>
  <c r="G23" i="16"/>
  <c r="H23" i="16" s="1"/>
  <c r="I23" i="16" s="1"/>
  <c r="G91" i="16"/>
  <c r="H91" i="16" s="1"/>
  <c r="I91" i="16" s="1"/>
  <c r="G22" i="16"/>
  <c r="H22" i="16" s="1"/>
  <c r="I22" i="16" s="1"/>
  <c r="G32" i="16"/>
  <c r="H32" i="16" s="1"/>
  <c r="I32" i="16" s="1"/>
  <c r="G30" i="16"/>
  <c r="F33" i="22" s="1"/>
  <c r="E33" i="22"/>
  <c r="G90" i="16"/>
  <c r="H90" i="16" s="1"/>
  <c r="I90" i="16" s="1"/>
  <c r="G98" i="16"/>
  <c r="H98" i="16" s="1"/>
  <c r="I98" i="16" s="1"/>
  <c r="G19" i="16"/>
  <c r="H19" i="16" s="1"/>
  <c r="I19" i="16" s="1"/>
  <c r="G44" i="16"/>
  <c r="H44" i="16" s="1"/>
  <c r="I44" i="16" s="1"/>
  <c r="E45" i="22"/>
  <c r="R24" i="21" s="1"/>
  <c r="E32" i="22"/>
  <c r="G34" i="16"/>
  <c r="H34" i="16" s="1"/>
  <c r="I34" i="16" s="1"/>
  <c r="D50" i="22"/>
  <c r="F118" i="16"/>
  <c r="G18" i="16"/>
  <c r="H18" i="16" s="1"/>
  <c r="I18" i="16" s="1"/>
  <c r="F119" i="16"/>
  <c r="G39" i="16"/>
  <c r="F32" i="22" s="1"/>
  <c r="D32" i="22"/>
  <c r="I17" i="16" l="1"/>
  <c r="I95" i="16"/>
  <c r="I118" i="16" s="1"/>
  <c r="R17" i="21"/>
  <c r="R28" i="21" s="1"/>
  <c r="H118" i="16"/>
  <c r="F120" i="16"/>
  <c r="R25" i="21"/>
  <c r="R26" i="21" s="1"/>
  <c r="L17" i="21"/>
  <c r="D57" i="22"/>
  <c r="F124" i="16" s="1"/>
  <c r="F128" i="16" s="1"/>
  <c r="H128" i="16" s="1"/>
  <c r="L24" i="21"/>
  <c r="D58" i="22"/>
  <c r="F125" i="16" s="1"/>
  <c r="F129" i="16" s="1"/>
  <c r="H129" i="16" s="1"/>
  <c r="M17" i="21"/>
  <c r="G33" i="22"/>
  <c r="O33" i="22" s="1"/>
  <c r="G32" i="22"/>
  <c r="N32" i="22" s="1"/>
  <c r="F45" i="22"/>
  <c r="G45" i="22" s="1"/>
  <c r="T45" i="22" s="1"/>
  <c r="F50" i="22"/>
  <c r="G50" i="22" s="1"/>
  <c r="X50" i="22" s="1"/>
  <c r="H39" i="16"/>
  <c r="I39" i="16" s="1"/>
  <c r="M24" i="21"/>
  <c r="H30" i="16"/>
  <c r="I30" i="16" s="1"/>
  <c r="I115" i="16" l="1"/>
  <c r="H115" i="16"/>
  <c r="I119" i="16"/>
  <c r="I120" i="16" s="1"/>
  <c r="H119" i="16"/>
  <c r="H120" i="16" s="1"/>
  <c r="H32" i="22"/>
  <c r="R18" i="21"/>
  <c r="R20" i="21" s="1"/>
  <c r="C67" i="22"/>
  <c r="E67" i="22" s="1"/>
  <c r="C66" i="22"/>
  <c r="E66" i="22" s="1"/>
  <c r="C69" i="22"/>
  <c r="E69" i="22" s="1"/>
  <c r="C68" i="22"/>
  <c r="E68" i="22" s="1"/>
  <c r="C70" i="22"/>
  <c r="E70" i="22" s="1"/>
  <c r="C64" i="22"/>
  <c r="E64" i="22" s="1"/>
  <c r="C62" i="22"/>
  <c r="C63" i="22"/>
  <c r="E63" i="22" s="1"/>
  <c r="C65" i="22"/>
  <c r="E65" i="22" s="1"/>
  <c r="M18" i="21"/>
  <c r="M20" i="21" s="1"/>
  <c r="M28" i="21"/>
  <c r="L25" i="21"/>
  <c r="L26" i="21" s="1"/>
  <c r="X75" i="22"/>
  <c r="X76" i="22"/>
  <c r="H45" i="22"/>
  <c r="T76" i="22"/>
  <c r="T75" i="22"/>
  <c r="L28" i="21"/>
  <c r="L18" i="21"/>
  <c r="L20" i="21" s="1"/>
  <c r="L21" i="21" s="1"/>
  <c r="M25" i="21"/>
  <c r="M26" i="21" s="1"/>
  <c r="O75" i="22"/>
  <c r="O76" i="22"/>
  <c r="H50" i="22"/>
  <c r="N76" i="22"/>
  <c r="N75" i="22"/>
  <c r="H33" i="22"/>
  <c r="AK64" i="22" l="1"/>
  <c r="AJ64" i="22"/>
  <c r="AQ65" i="22"/>
  <c r="BE65" i="22"/>
  <c r="AR65" i="22"/>
  <c r="L19" i="21"/>
  <c r="L47" i="21"/>
  <c r="L50" i="21" s="1"/>
  <c r="M39" i="21" s="1"/>
  <c r="M21" i="21" s="1"/>
  <c r="R19" i="21"/>
  <c r="M19" i="21"/>
  <c r="AJ63" i="22"/>
  <c r="AG63" i="22"/>
  <c r="AF63" i="22"/>
  <c r="AK63" i="22"/>
  <c r="AH63" i="22"/>
  <c r="AE63" i="22"/>
  <c r="AI63" i="22"/>
  <c r="I63" i="22"/>
  <c r="M29" i="21"/>
  <c r="M30" i="21" s="1"/>
  <c r="C72" i="22"/>
  <c r="E62" i="22"/>
  <c r="R29" i="21"/>
  <c r="R30" i="21" s="1"/>
  <c r="L29" i="21"/>
  <c r="L30" i="21" s="1"/>
  <c r="N90" i="22"/>
  <c r="BJ70" i="22"/>
  <c r="BK70" i="22"/>
  <c r="I70" i="22"/>
  <c r="BH70" i="22"/>
  <c r="BL70" i="22"/>
  <c r="BN70" i="22"/>
  <c r="BG70" i="22"/>
  <c r="BM70" i="22"/>
  <c r="BI70" i="22"/>
  <c r="AM64" i="22"/>
  <c r="AL64" i="22"/>
  <c r="I64" i="22"/>
  <c r="AN64" i="22"/>
  <c r="AO64" i="22"/>
  <c r="AP64" i="22"/>
  <c r="AR64" i="22"/>
  <c r="AQ64" i="22"/>
  <c r="AW68" i="22"/>
  <c r="AV68" i="22"/>
  <c r="AT68" i="22"/>
  <c r="I68" i="22"/>
  <c r="AS68" i="22"/>
  <c r="AX68" i="22"/>
  <c r="AR68" i="22"/>
  <c r="AQ68" i="22"/>
  <c r="AU68" i="22"/>
  <c r="AY69" i="22"/>
  <c r="BE69" i="22"/>
  <c r="BC69" i="22"/>
  <c r="BF69" i="22"/>
  <c r="BD69" i="22"/>
  <c r="BA69" i="22"/>
  <c r="AZ69" i="22"/>
  <c r="BB69" i="22"/>
  <c r="I69" i="22"/>
  <c r="AA66" i="22"/>
  <c r="I66" i="22"/>
  <c r="AF66" i="22"/>
  <c r="AB66" i="22"/>
  <c r="AC66" i="22"/>
  <c r="AE66" i="22"/>
  <c r="Y66" i="22"/>
  <c r="AG66" i="22"/>
  <c r="AD66" i="22"/>
  <c r="Z66" i="22"/>
  <c r="BA65" i="22"/>
  <c r="AW65" i="22"/>
  <c r="BD65" i="22"/>
  <c r="AY65" i="22"/>
  <c r="AU65" i="22"/>
  <c r="AS65" i="22"/>
  <c r="AV65" i="22"/>
  <c r="I65" i="22"/>
  <c r="AT65" i="22"/>
  <c r="BC65" i="22"/>
  <c r="BB65" i="22"/>
  <c r="AZ65" i="22"/>
  <c r="AX65" i="22"/>
  <c r="AJ67" i="22"/>
  <c r="I67" i="22"/>
  <c r="AK67" i="22"/>
  <c r="AL67" i="22"/>
  <c r="AP67" i="22"/>
  <c r="AH67" i="22"/>
  <c r="AM67" i="22"/>
  <c r="AO67" i="22"/>
  <c r="AN67" i="22"/>
  <c r="AI67" i="22"/>
  <c r="L22" i="21" l="1"/>
  <c r="BB76" i="22"/>
  <c r="BB75" i="22"/>
  <c r="BD75" i="22"/>
  <c r="BD76" i="22"/>
  <c r="AN76" i="22"/>
  <c r="AN75" i="22"/>
  <c r="BL76" i="22"/>
  <c r="BL75" i="22"/>
  <c r="BC75" i="22"/>
  <c r="BC76" i="22"/>
  <c r="BH75" i="22"/>
  <c r="BH76" i="22"/>
  <c r="AI76" i="22"/>
  <c r="AI75" i="22"/>
  <c r="BA76" i="22"/>
  <c r="BA75" i="22"/>
  <c r="AL76" i="22"/>
  <c r="AL75" i="22"/>
  <c r="AE76" i="22"/>
  <c r="AE75" i="22"/>
  <c r="AM75" i="22"/>
  <c r="AM76" i="22"/>
  <c r="BK75" i="22"/>
  <c r="BK76" i="22"/>
  <c r="AH75" i="22"/>
  <c r="AH76" i="22"/>
  <c r="AQ76" i="22"/>
  <c r="AQ75" i="22"/>
  <c r="BI76" i="22"/>
  <c r="BI75" i="22"/>
  <c r="BJ75" i="22"/>
  <c r="BJ76" i="22"/>
  <c r="I62" i="22"/>
  <c r="AC62" i="22"/>
  <c r="AD62" i="22"/>
  <c r="E72" i="22"/>
  <c r="E26" i="2" s="1"/>
  <c r="Z62" i="22"/>
  <c r="AA62" i="22"/>
  <c r="AB62" i="22"/>
  <c r="Y62" i="22"/>
  <c r="AK75" i="22"/>
  <c r="AK76" i="22"/>
  <c r="AW75" i="22"/>
  <c r="AW76" i="22"/>
  <c r="BF76" i="22"/>
  <c r="BF75" i="22"/>
  <c r="AR76" i="22"/>
  <c r="AR75" i="22"/>
  <c r="BM75" i="22"/>
  <c r="BM76" i="22"/>
  <c r="AF76" i="22"/>
  <c r="AF75" i="22"/>
  <c r="M22" i="21"/>
  <c r="AU75" i="22"/>
  <c r="AU76" i="22"/>
  <c r="AP75" i="22"/>
  <c r="AP76" i="22"/>
  <c r="BG76" i="22"/>
  <c r="BG75" i="22"/>
  <c r="L48" i="21"/>
  <c r="L51" i="21" s="1"/>
  <c r="M40" i="21" s="1"/>
  <c r="N92" i="22"/>
  <c r="O85" i="22" s="1"/>
  <c r="AG76" i="22"/>
  <c r="AG75" i="22"/>
  <c r="AT75" i="22"/>
  <c r="AT76" i="22"/>
  <c r="AV76" i="22"/>
  <c r="AV75" i="22"/>
  <c r="AS75" i="22"/>
  <c r="AS76" i="22"/>
  <c r="AX76" i="22"/>
  <c r="AX75" i="22"/>
  <c r="AZ75" i="22"/>
  <c r="AZ76" i="22"/>
  <c r="AY75" i="22"/>
  <c r="AY76" i="22"/>
  <c r="BE76" i="22"/>
  <c r="BE75" i="22"/>
  <c r="AO76" i="22"/>
  <c r="AO75" i="22"/>
  <c r="BN76" i="22"/>
  <c r="BN75" i="22"/>
  <c r="AJ76" i="22"/>
  <c r="AJ75" i="22"/>
  <c r="M47" i="21" l="1"/>
  <c r="M50" i="21" s="1"/>
  <c r="N39" i="21" s="1"/>
  <c r="N21" i="21" s="1"/>
  <c r="O90" i="22"/>
  <c r="O92" i="22" s="1"/>
  <c r="P85" i="22" s="1"/>
  <c r="Y75" i="22"/>
  <c r="Y76" i="22"/>
  <c r="AB75" i="22"/>
  <c r="AB76" i="22"/>
  <c r="AA76" i="22"/>
  <c r="AA75" i="22"/>
  <c r="Z75" i="22"/>
  <c r="Z76" i="22"/>
  <c r="AD75" i="22"/>
  <c r="AD76" i="22"/>
  <c r="AC75" i="22"/>
  <c r="AC76" i="22"/>
  <c r="I76" i="22" l="1"/>
  <c r="H26" i="2" s="1"/>
  <c r="I75" i="22"/>
  <c r="G26" i="2" s="1"/>
  <c r="P90" i="22"/>
  <c r="N48" i="21" s="1"/>
  <c r="N22" i="21"/>
  <c r="M48" i="21"/>
  <c r="M51" i="21" s="1"/>
  <c r="N40" i="21" s="1"/>
  <c r="N51" i="21" l="1"/>
  <c r="O40" i="21" s="1"/>
  <c r="N47" i="21"/>
  <c r="N50" i="21" s="1"/>
  <c r="O39" i="21" s="1"/>
  <c r="O21" i="21" s="1"/>
  <c r="P92" i="22"/>
  <c r="Q85" i="22" s="1"/>
  <c r="Q90" i="22" s="1"/>
  <c r="Q92" i="22" s="1"/>
  <c r="R85" i="22" s="1"/>
  <c r="R90" i="22" l="1"/>
  <c r="P48" i="21" s="1"/>
  <c r="O48" i="21"/>
  <c r="O51" i="21" s="1"/>
  <c r="P40" i="21" s="1"/>
  <c r="O22" i="21"/>
  <c r="P51" i="21" l="1"/>
  <c r="Q40" i="21" s="1"/>
  <c r="O47" i="21"/>
  <c r="O50" i="21" s="1"/>
  <c r="P39" i="21" s="1"/>
  <c r="P21" i="21" s="1"/>
  <c r="R92" i="22"/>
  <c r="S85" i="22" s="1"/>
  <c r="S90" i="22" s="1"/>
  <c r="Q48" i="21" l="1"/>
  <c r="Q51" i="21" s="1"/>
  <c r="R40" i="21" s="1"/>
  <c r="S92" i="22"/>
  <c r="T85" i="22" s="1"/>
  <c r="P22" i="21"/>
  <c r="P47" i="21" l="1"/>
  <c r="P50" i="21" s="1"/>
  <c r="Q39" i="21" s="1"/>
  <c r="Q21" i="21" s="1"/>
  <c r="T90" i="22"/>
  <c r="Q22" i="21" l="1"/>
  <c r="R48" i="21"/>
  <c r="R51" i="21" s="1"/>
  <c r="S40" i="21" s="1"/>
  <c r="T92" i="22"/>
  <c r="U85" i="22" s="1"/>
  <c r="Q47" i="21" l="1"/>
  <c r="Q50" i="21" s="1"/>
  <c r="R39" i="21" s="1"/>
  <c r="R21" i="21" s="1"/>
  <c r="U90" i="22"/>
  <c r="S48" i="21" s="1"/>
  <c r="S51" i="21" s="1"/>
  <c r="T40" i="21" s="1"/>
  <c r="R22" i="21" l="1"/>
  <c r="U92" i="22"/>
  <c r="V85" i="22" s="1"/>
  <c r="V90" i="22" s="1"/>
  <c r="V92" i="22" l="1"/>
  <c r="W85" i="22" s="1"/>
  <c r="W90" i="22" s="1"/>
  <c r="U48" i="21" s="1"/>
  <c r="T48" i="21"/>
  <c r="T51" i="21" s="1"/>
  <c r="U40" i="21" s="1"/>
  <c r="R47" i="21"/>
  <c r="R50" i="21" s="1"/>
  <c r="S39" i="21" s="1"/>
  <c r="S21" i="21" l="1"/>
  <c r="S47" i="21" s="1"/>
  <c r="W92" i="22"/>
  <c r="X85" i="22" s="1"/>
  <c r="X90" i="22" s="1"/>
  <c r="X92" i="22" s="1"/>
  <c r="Y85" i="22" s="1"/>
  <c r="U51" i="21"/>
  <c r="S22" i="21" l="1"/>
  <c r="S50" i="21"/>
  <c r="Y90" i="22"/>
  <c r="Y92" i="22" s="1"/>
  <c r="Z85" i="22" s="1"/>
  <c r="T39" i="21" l="1"/>
  <c r="T47" i="21" s="1"/>
  <c r="Z90" i="22"/>
  <c r="Z92" i="22" s="1"/>
  <c r="AA85" i="22" s="1"/>
  <c r="T21" i="21" l="1"/>
  <c r="T50" i="21" s="1"/>
  <c r="AA90" i="22"/>
  <c r="AA92" i="22" s="1"/>
  <c r="AB85" i="22" s="1"/>
  <c r="AB90" i="22" l="1"/>
  <c r="AB92" i="22" s="1"/>
  <c r="AC85" i="22" s="1"/>
  <c r="AC90" i="22" l="1"/>
  <c r="AC92" i="22" s="1"/>
  <c r="AD85" i="22" s="1"/>
  <c r="AD90" i="22" l="1"/>
  <c r="AD92" i="22" s="1"/>
  <c r="AE85" i="22" s="1"/>
  <c r="AE90" i="22" l="1"/>
  <c r="AE92" i="22" s="1"/>
  <c r="AF85" i="22" s="1"/>
  <c r="AF90" i="22" l="1"/>
  <c r="AF92" i="22" s="1"/>
  <c r="AG85" i="22" s="1"/>
  <c r="AG90" i="22" l="1"/>
  <c r="AG92" i="22" s="1"/>
  <c r="AH85" i="22" s="1"/>
  <c r="AH90" i="22" l="1"/>
  <c r="AH92" i="22" s="1"/>
  <c r="AI85" i="22" s="1"/>
  <c r="AI90" i="22" l="1"/>
  <c r="AI92" i="22" s="1"/>
  <c r="AJ85" i="22" s="1"/>
  <c r="AJ90" i="22" l="1"/>
  <c r="AJ92" i="22" s="1"/>
  <c r="AK85" i="22" s="1"/>
  <c r="AK90" i="22" l="1"/>
  <c r="AK92" i="22" s="1"/>
  <c r="AL85" i="22" s="1"/>
  <c r="AL90" i="22" l="1"/>
  <c r="AL92" i="22" s="1"/>
  <c r="AM85" i="22" s="1"/>
  <c r="AM90" i="22" l="1"/>
  <c r="AM92" i="22" s="1"/>
  <c r="AN85" i="22" s="1"/>
  <c r="AN90" i="22" l="1"/>
  <c r="AN92" i="22" s="1"/>
  <c r="AO85" i="22" s="1"/>
  <c r="AO90" i="22" l="1"/>
  <c r="AO92" i="22" s="1"/>
  <c r="AP85" i="22" s="1"/>
  <c r="AP90" i="22" l="1"/>
  <c r="AP92" i="22" s="1"/>
  <c r="AQ85" i="22" s="1"/>
  <c r="AQ90" i="22" l="1"/>
  <c r="AQ92" i="22" s="1"/>
  <c r="AR85" i="22" s="1"/>
  <c r="AR90" i="22" l="1"/>
  <c r="AR92" i="22" s="1"/>
  <c r="AS85" i="22" s="1"/>
  <c r="AS90" i="22" l="1"/>
  <c r="AS92" i="22" s="1"/>
  <c r="AT85" i="22" s="1"/>
  <c r="AT90" i="22" l="1"/>
  <c r="AT92" i="22" s="1"/>
  <c r="AU85" i="22" s="1"/>
  <c r="AU90" i="22" l="1"/>
  <c r="AU92" i="22" s="1"/>
  <c r="AV85" i="22" s="1"/>
  <c r="AV90" i="22" l="1"/>
  <c r="AV92" i="22" s="1"/>
  <c r="AW85" i="22" s="1"/>
  <c r="AW90" i="22" l="1"/>
  <c r="AW92" i="22" s="1"/>
  <c r="AX85" i="22" s="1"/>
  <c r="AX90" i="22" l="1"/>
  <c r="AX92" i="22" s="1"/>
  <c r="AY85" i="22" s="1"/>
  <c r="AY90" i="22" l="1"/>
  <c r="AY92" i="22" s="1"/>
  <c r="AZ85" i="22" s="1"/>
  <c r="AZ90" i="22" l="1"/>
  <c r="AZ92" i="22" s="1"/>
  <c r="BA85" i="22" s="1"/>
  <c r="BA90" i="22" l="1"/>
  <c r="BA92" i="22" s="1"/>
  <c r="BB85" i="22" s="1"/>
  <c r="BB90" i="22" l="1"/>
  <c r="BB92" i="22" s="1"/>
  <c r="BC85" i="22" s="1"/>
  <c r="BC90" i="22" l="1"/>
  <c r="BC92" i="22" s="1"/>
  <c r="BD85" i="22" s="1"/>
  <c r="BD90" i="22" l="1"/>
  <c r="BD92" i="22" s="1"/>
  <c r="BE85" i="22" s="1"/>
  <c r="BE90" i="22" l="1"/>
  <c r="BE92" i="22" s="1"/>
  <c r="BF85" i="22" s="1"/>
  <c r="BF90" i="22" l="1"/>
  <c r="BF92" i="22" s="1"/>
  <c r="BG85" i="22" s="1"/>
  <c r="BG90" i="22" l="1"/>
  <c r="BG92" i="22" s="1"/>
  <c r="BH85" i="22" s="1"/>
  <c r="BH90" i="22" l="1"/>
  <c r="BH92" i="22" s="1"/>
  <c r="BI85" i="22" s="1"/>
  <c r="BI90" i="22" l="1"/>
  <c r="BI92" i="22" s="1"/>
  <c r="BJ85" i="22" s="1"/>
  <c r="BJ90" i="22" l="1"/>
  <c r="BJ92" i="22" s="1"/>
  <c r="BK85" i="22" s="1"/>
  <c r="BK90" i="22" l="1"/>
  <c r="BK92" i="22" s="1"/>
  <c r="BL85" i="22" s="1"/>
  <c r="BL90" i="22" l="1"/>
  <c r="BL92" i="22" s="1"/>
  <c r="BM85" i="22" s="1"/>
  <c r="BM90" i="22" l="1"/>
  <c r="BM92" i="22" s="1"/>
  <c r="BN85" i="22" s="1"/>
  <c r="BN90" i="22" l="1"/>
  <c r="I90" i="22" s="1"/>
  <c r="I91" i="22" l="1"/>
  <c r="K26" i="2"/>
  <c r="BN92" i="22"/>
  <c r="I3" i="22" l="1"/>
  <c r="L26" i="2"/>
  <c r="U39" i="21"/>
  <c r="T22" i="21"/>
  <c r="U21" i="21" l="1"/>
  <c r="U22" i="21" s="1"/>
  <c r="U47" i="21" l="1"/>
  <c r="U50"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tc={001D4B25-0773-41DB-9CCA-B6EA0AD503BE}</author>
  </authors>
  <commentList>
    <comment ref="K79" authorId="0" shapeId="0" xr:uid="{001D4B25-0773-41DB-9CCA-B6EA0AD503BE}">
      <text>
        <t>[Threaded comment]
Your version of Excel allows you to read this threaded comment; however, any edits to it will get removed if the file is opened in a newer version of Excel. Learn more: https://go.microsoft.com/fwlink/?linkid=870924
Comment:
    Is there a reason these are highlighted until year 2055? If not, suggest unhighlighting.</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Arthur, Brian R.</author>
  </authors>
  <commentList>
    <comment ref="B17" authorId="0" shapeId="0" xr:uid="{E5E11B19-C9F5-4EC7-96B7-643094BF00F3}">
      <text>
        <r>
          <rPr>
            <b/>
            <sz val="9"/>
            <color indexed="81"/>
            <rFont val="Tahoma"/>
            <family val="2"/>
          </rPr>
          <t>Arthur, Brian R.:</t>
        </r>
        <r>
          <rPr>
            <sz val="9"/>
            <color indexed="81"/>
            <rFont val="Tahoma"/>
            <family val="2"/>
          </rPr>
          <t xml:space="preserve">
Sum the capital cost from Tab 7 if the projected year matches, and if it's a greenfield project, and apply the escalation factor to get the future value</t>
        </r>
      </text>
    </comment>
    <comment ref="C17" authorId="0" shapeId="0" xr:uid="{2B1EA517-41BE-4B40-AD89-C106B233497B}">
      <text>
        <r>
          <rPr>
            <b/>
            <sz val="9"/>
            <color indexed="81"/>
            <rFont val="Tahoma"/>
            <family val="2"/>
          </rPr>
          <t>Arthur, Brian R.:</t>
        </r>
        <r>
          <rPr>
            <sz val="9"/>
            <color indexed="81"/>
            <rFont val="Tahoma"/>
            <family val="2"/>
          </rPr>
          <t xml:space="preserve">
Used to lookup data from Tab 7</t>
        </r>
      </text>
    </comment>
    <comment ref="B20" authorId="0" shapeId="0" xr:uid="{86891228-0283-493C-AC0B-36BB5B785100}">
      <text>
        <r>
          <rPr>
            <b/>
            <sz val="9"/>
            <color indexed="81"/>
            <rFont val="Tahoma"/>
            <family val="2"/>
          </rPr>
          <t>Arthur, Brian R.:</t>
        </r>
        <r>
          <rPr>
            <sz val="9"/>
            <color indexed="81"/>
            <rFont val="Tahoma"/>
            <family val="2"/>
          </rPr>
          <t xml:space="preserve">
Calculates the remainder for only projects where the projected year matches, and it's greenfield, AND it's not new to the bylaw i.e. it's eligible for funding from 2016 bylaw</t>
        </r>
      </text>
    </comment>
    <comment ref="B21" authorId="0" shapeId="0" xr:uid="{B94798BB-867A-4590-8CC0-8925497D757E}">
      <text>
        <r>
          <rPr>
            <b/>
            <sz val="9"/>
            <color indexed="81"/>
            <rFont val="Tahoma"/>
            <family val="2"/>
          </rPr>
          <t>Arthur, Brian R.:</t>
        </r>
        <r>
          <rPr>
            <sz val="9"/>
            <color indexed="81"/>
            <rFont val="Tahoma"/>
            <family val="2"/>
          </rPr>
          <t xml:space="preserve">
Use funding from the 2016 bylaw balance if available and if costs are eligible per row 18</t>
        </r>
      </text>
    </comment>
    <comment ref="C24" authorId="0" shapeId="0" xr:uid="{E401E12D-786E-43D7-98FD-7AA26490676F}">
      <text>
        <r>
          <rPr>
            <b/>
            <sz val="9"/>
            <color indexed="81"/>
            <rFont val="Tahoma"/>
            <family val="2"/>
          </rPr>
          <t>Arthur, Brian R.:</t>
        </r>
        <r>
          <rPr>
            <sz val="9"/>
            <color indexed="81"/>
            <rFont val="Tahoma"/>
            <family val="2"/>
          </rPr>
          <t xml:space="preserve">
Used to lookup data from Tab 7</t>
        </r>
      </text>
    </comment>
  </commentList>
</comments>
</file>

<file path=xl/sharedStrings.xml><?xml version="1.0" encoding="utf-8"?>
<sst xmlns="http://schemas.openxmlformats.org/spreadsheetml/2006/main" count="6963" uniqueCount="833">
  <si>
    <t>HOW TO USE THIS DOCUMENT</t>
  </si>
  <si>
    <t>Last Updated: September 11, 2023</t>
  </si>
  <si>
    <t>Transportation Levy Tabs 1 - 8</t>
  </si>
  <si>
    <t>Tab number</t>
  </si>
  <si>
    <t>Title</t>
  </si>
  <si>
    <t xml:space="preserve">Description </t>
  </si>
  <si>
    <t>Tab 1</t>
  </si>
  <si>
    <t>Assumptions</t>
  </si>
  <si>
    <t xml:space="preserve">This tab entails the assumptions and steps to create the financial model. It also provides some details to clarify questions around the assumptions. </t>
  </si>
  <si>
    <t>Tab 2</t>
  </si>
  <si>
    <t xml:space="preserve">Rate Summary </t>
  </si>
  <si>
    <t xml:space="preserve">This tab provides a high level summary of the steps that are taken to determine the transportation levy rate calculation, and provides a look at the proposed levy rate. </t>
  </si>
  <si>
    <t>Tab 3</t>
  </si>
  <si>
    <t>Unlevied Land</t>
  </si>
  <si>
    <t>This tab describes the remaining unlevied land that is included in the model.</t>
  </si>
  <si>
    <t>Tab 4</t>
  </si>
  <si>
    <t>Infrastructure</t>
  </si>
  <si>
    <t xml:space="preserve">This tab provides details on transportation projects that need to be built over the model period to support the growth of communities within Calgary city limits. </t>
  </si>
  <si>
    <t>Tab 4a</t>
  </si>
  <si>
    <t>Not Included</t>
  </si>
  <si>
    <t>This tab provides details on transportation capital projects that are not included in the levy rate calculation.</t>
  </si>
  <si>
    <t>Tab 5</t>
  </si>
  <si>
    <t>Forecast Data</t>
  </si>
  <si>
    <t>This tab provides the detailed forecast data used to calculate benefit.</t>
  </si>
  <si>
    <t>Tab 6</t>
  </si>
  <si>
    <t>Benefit Allocation</t>
  </si>
  <si>
    <t>This tab provides the benefit rate allocation to the forecast population in unlevied lands within approved greenfield Area Structure Plans.</t>
  </si>
  <si>
    <t>Tab 7</t>
  </si>
  <si>
    <t>Financial Model</t>
  </si>
  <si>
    <t>This tab provides the financial modelling and a detailed calculation of the proposed levy rate.</t>
  </si>
  <si>
    <t>Tab 8</t>
  </si>
  <si>
    <t>Bylaw Continuity</t>
  </si>
  <si>
    <t>This tab shows a breakdown of spending from funds collected under the 2016 bylaw, funds to be collected under the 2024 bylaw, and funds from other sources, until funds from the 2016 bylaw have been depleted.</t>
  </si>
  <si>
    <t>Transportation - Assumptions</t>
  </si>
  <si>
    <t>Summary</t>
  </si>
  <si>
    <t>Frequently Asked Questions</t>
  </si>
  <si>
    <t>The City will use this financial model to calculate a transportation off-site levy rate per hectare that incorporates investment income, capital cost escalations, and the timing of expenditures and developer contributions through the model period. The levy rate calculated ensures that the off-site levy balance at the end of the model period is zero (i.e., revenues have matched expenditures). It also incorporates, if necessary, any interest costs incurred from the use of alternative funding sources required to deliver infrastructure in a timely manner.</t>
  </si>
  <si>
    <t>Escalation rate</t>
  </si>
  <si>
    <t>The escalation factor of 3.58% is a five-year smoothed average, determined using Non-Residential Building Construction Price Index (CPI) for Calgary.</t>
  </si>
  <si>
    <t>Discount rate</t>
  </si>
  <si>
    <t>The discount rate of 4.29% is based on the asset mix of the investments held on The City's capital deposits, and the Long-term Capital Market assumptions that The City uses in projecting returns from investment portfolios.</t>
  </si>
  <si>
    <t>Gross developable land</t>
  </si>
  <si>
    <t>Gross developable lands are calculated starting with the gross land area and deducting non-developable lands.</t>
  </si>
  <si>
    <t>Unlevied land</t>
  </si>
  <si>
    <t>Unlevied land includes all gross developable lands outside the off-site levy Established Area boundary that do not have executed development agreements. This was 14,211.1 hectares at the end of 2022, and is forecast to be 13,921.1 hectares at the end of 2023.</t>
  </si>
  <si>
    <t>Land absorption</t>
  </si>
  <si>
    <t>• All remaining unlevied hectares will sign development agreements within the forecast period (ending 2076).
• The land absorption from 2023 to 2027 is based on the fall 2022 forecast by Corporate Economics. 
• Remaining unlevied hectares in current and future Area Structure Plans are assumed to follow a decreasing trend over the forecast period, on the expectation of higher densities supporting the same number of people.</t>
  </si>
  <si>
    <t>Benefit allocation</t>
  </si>
  <si>
    <t xml:space="preserve">Benefit allocation considers the land that will benefit from infrastructure being levied for and relates to the forecast residents and jobs in that land. </t>
  </si>
  <si>
    <t>Payment schedule</t>
  </si>
  <si>
    <t>This financial model incorporates the current levy payment schedule, where 20% of transportation levies are paid in year two after the development agreement is signed, and 80% in year three.</t>
  </si>
  <si>
    <t>Investment income on future value of cash flows</t>
  </si>
  <si>
    <t>Investment income is earned on the off-site levy beginning account balance, plus collections and minus spending through the year. Investment income on collections and spending is multiplied by a cashflow timing factor of 0.5 to reflect the fact that the timing of collection and spending varies throughout the year. If the balance of the off-site levy goes negative then interest is charged on the balance of the shortfall.</t>
  </si>
  <si>
    <t>Expenditures</t>
  </si>
  <si>
    <t>• Expenditures include: 1) high priority projects that are planned to be delivered first; 2) lower priority projects whose costs are not allocated to specific years. The latter are bundled and expenditures are managed over varying periods to ensure that the transportation off-site levy balance remains above $0 (funds will not be borrowed from other sources to cover project costs).
• No additional transportation projects are approved for the 2023-26 budget cycle. Priority projects are assumed to begin in the next budget cycle, in 2027. It is recognized that additional projects may be approved during annual budget adjustments, and any new approvals will be reflected back into the model at the appropriate time.
• After priority projects have been delivered, remaining spending on projects being levied for is estimated based on the availability of funds, with the goal of minimizing the off-site levy balance while keeping it above $0. This ensures that projects are delivered when funds are available.
• All projects will be built within the model period.</t>
  </si>
  <si>
    <t>Transportation - Rate Summary</t>
  </si>
  <si>
    <t>Proposed 2024 Levy Rate</t>
  </si>
  <si>
    <t>Figure 1. Off-site levy rate calculation</t>
  </si>
  <si>
    <r>
      <t xml:space="preserve">The levy rate calculation is being adjusted from the simple formula of </t>
    </r>
    <r>
      <rPr>
        <i/>
        <sz val="9"/>
        <rFont val="Arial"/>
        <family val="2"/>
      </rPr>
      <t xml:space="preserve">Costs x Benefit / Land </t>
    </r>
    <r>
      <rPr>
        <sz val="9"/>
        <rFont val="Arial"/>
        <family val="2"/>
      </rPr>
      <t xml:space="preserve">to the model described in Figure 1 to the right, and in the text below. 
This financial model uses the following inputs: 
• Total unlevied lands, and annual land absorption.
• The off-site levy payment schedule.
• Total capital costs of infrastructure being levied for, with the benefit allocations to determine total leviable costs.
• Annual expenditures.
• An escalation factor to calculate the future value of project costs.
• A discount factor to calculate the discounted value of project costs, future revenue from developer contributions, and annual investment income or interest expense.
The levy rate is then calculated using Excel's Goal Seek function to find the levy rate that balances all expenditures and revenues over the course of the model to result in an off-site levy balance of $0.
</t>
    </r>
  </si>
  <si>
    <t>Step 5 is iterative.</t>
  </si>
  <si>
    <t>Step 6 and 7 calculate automatically once annual spending is set.</t>
  </si>
  <si>
    <t>Step 8 must be iterated if any variables are changed.</t>
  </si>
  <si>
    <t>Steps 9 to 11 calculate automatically once the levy rate has been set.</t>
  </si>
  <si>
    <t>Step 1</t>
  </si>
  <si>
    <t>Step 2</t>
  </si>
  <si>
    <t>Step 3</t>
  </si>
  <si>
    <t>Step 4</t>
  </si>
  <si>
    <t>Step 5</t>
  </si>
  <si>
    <t>Step 6</t>
  </si>
  <si>
    <t>Step 7</t>
  </si>
  <si>
    <t>Step 8</t>
  </si>
  <si>
    <t>Step 9</t>
  </si>
  <si>
    <t>Step 10</t>
  </si>
  <si>
    <t>Step 11</t>
  </si>
  <si>
    <t>Unlevied land absorption</t>
  </si>
  <si>
    <t>Total capital costs</t>
  </si>
  <si>
    <t>Leviable capital costs</t>
  </si>
  <si>
    <t>Annual spending</t>
  </si>
  <si>
    <t>Future value</t>
  </si>
  <si>
    <t>Discounted value</t>
  </si>
  <si>
    <t>Levy rate</t>
  </si>
  <si>
    <t>Developer contributions</t>
  </si>
  <si>
    <t>Investment income</t>
  </si>
  <si>
    <t>Ending levy fund balance</t>
  </si>
  <si>
    <t>Details on unlevied lands can be found in Tab 3. Remaining unlevied lands are assumed to be fully absorbed within the model period, in the slowly decreasing trend shown on Tab 7.</t>
  </si>
  <si>
    <t>Identify the total capital costs for projects that benefit unlevied lands. Details can be found in Tab 4.</t>
  </si>
  <si>
    <t>Determine the benefiting areas and benefit allocations that apply to the infrastructure identified in Step 2. Forecast details can be found in Tab 5, with benefit summary information in Tab 6.</t>
  </si>
  <si>
    <t>Leviable capital cost: 
• Apply benefit rates to the capital costs of each project to determine the developer share of costs.</t>
  </si>
  <si>
    <t>Set expenditures for projects benefiting unlevied lands to each year in the model period. The goal in managing spending is to minimize the annual ending account balance.</t>
  </si>
  <si>
    <t>Calculate the future value of capital costs over the model period. Details for this step can be found in Tab 7.</t>
  </si>
  <si>
    <t>Calculate the discounted value of the capital costs over the model period. Details for this step can be found in Tab 7.</t>
  </si>
  <si>
    <t>Use Excel's Goal Seek function to calculate the transportation off-site levy rate which ensures that developer contributions plus investment income are equal to the future value of capital cost/cash outflows by end of the model period.</t>
  </si>
  <si>
    <t>The levy rate is multiplied by the hectares that are forecast to sign development agreements each year to calculate the yearly contributions from the developers.</t>
  </si>
  <si>
    <t>The annual investment income is calculated by multiplying the balance of spending and contributions each year by the investment rate of return.</t>
  </si>
  <si>
    <t xml:space="preserve">The annual ending levy fund balance is calculated as the sum of spending, the starting balance, developer contributions, and investment income. </t>
  </si>
  <si>
    <t>A</t>
  </si>
  <si>
    <t>B</t>
  </si>
  <si>
    <t>C</t>
  </si>
  <si>
    <t>D</t>
  </si>
  <si>
    <t>E</t>
  </si>
  <si>
    <t>F</t>
  </si>
  <si>
    <t>G</t>
  </si>
  <si>
    <t>H</t>
  </si>
  <si>
    <t>I</t>
  </si>
  <si>
    <t>J</t>
  </si>
  <si>
    <t>K</t>
  </si>
  <si>
    <t>See Tab 7, rows 20 to 70.</t>
  </si>
  <si>
    <t>Hectares</t>
  </si>
  <si>
    <t>Dollars</t>
  </si>
  <si>
    <t>Transportation - Unlevied Land</t>
  </si>
  <si>
    <t>This tab provides background on different benefiting areas: the Established Area, unlevied land, and land that has already been levied.</t>
  </si>
  <si>
    <t>Figure 2. Off-Site levy Established Area boundary, and unlevied lands as of the end of 2022</t>
  </si>
  <si>
    <t>Figure 2 to the right illustrates The City's Established Area, and Greenfield Area.
The Established Area boundary was identifed in the 2016 Off-site Levies Bylaw and contains lands that are fully developed, or have excuted development agreement to allow future development. The purpose of the boundary is to determine benefiting areas in support of levy rate calculations (established or greenfield) for different parts of the city.
Unlevied lands, shown in green, includes all gross developable lands outside the off-site levy Established Area boundary that do not have an excuted development agreement, as of the end of 2022. The off-site levy rate calculation excludes the forecast land absorption for 2023.
Land shown in yellow includes both greenfield lands that have already been levied, and non-developable land. Non-developable land is excluded from the determination of the number of hectares that have been levied or are unlevied. This includes, for example:
	• The Transportation Utility Corridor (TUC), or road right-of-way for provincial expressways.
	• Environmental Reserve (slopes with a grade greater than 15%, natural water bodies, areas impacted by a 1:100 year flood).
	• Landfills.
	• Cemeteries.</t>
  </si>
  <si>
    <t>Transportation - Infrastructure Being Levied For</t>
  </si>
  <si>
    <t>This tab provides the list of projects and costs that will be eligible for levy funding in the 2024 Off-site Levies Bylaw. Refer to Figures 3-6 on Tab 6 to see maps with these project locations. Costs are current to Q2 2023.</t>
  </si>
  <si>
    <t>Last Updated: September 1, 2023</t>
  </si>
  <si>
    <t>Lookup from Tab 6 - Benefit Allocation</t>
  </si>
  <si>
    <t>Calc</t>
  </si>
  <si>
    <t>OSL TR ID</t>
  </si>
  <si>
    <t>Location</t>
  </si>
  <si>
    <t>Infrastructure type</t>
  </si>
  <si>
    <t>Greenfield/Shared Benefit</t>
  </si>
  <si>
    <t>Project stage</t>
  </si>
  <si>
    <t>Total cost ($)</t>
  </si>
  <si>
    <t>Benefit</t>
  </si>
  <si>
    <t>Leviable cost ($)</t>
  </si>
  <si>
    <t>Previously levied/City share ($)</t>
  </si>
  <si>
    <t>New to bylaw</t>
  </si>
  <si>
    <t>5A Network (greenfield pathways and bikeways)</t>
  </si>
  <si>
    <t>5A Network</t>
  </si>
  <si>
    <t>Greenfield</t>
  </si>
  <si>
    <t>Split - mixed deliverables</t>
  </si>
  <si>
    <t>Y</t>
  </si>
  <si>
    <t>144 Avenue N. BRT Route</t>
  </si>
  <si>
    <t>BRT Infrastructure</t>
  </si>
  <si>
    <t>1 - Identify</t>
  </si>
  <si>
    <t>162 Avenue S.W. BRT from S.W. Ring Road to west side of Providence</t>
  </si>
  <si>
    <t>N</t>
  </si>
  <si>
    <t>MAX 301 BRT from Aurora Park to 144 Avenue N.</t>
  </si>
  <si>
    <t>MAX Purple BRT from 84 Street E. to city limits</t>
  </si>
  <si>
    <t xml:space="preserve">MAX Purple BRT from Hubalta to 84 Street S.E. </t>
  </si>
  <si>
    <t>MAX Teal extension from Douglasdale Business Park to 68 Street S.E.</t>
  </si>
  <si>
    <t>Greenfield Traffic Signals (539)</t>
  </si>
  <si>
    <t>Greenfield Traffic Signals</t>
  </si>
  <si>
    <t>Airport Trail/36 Street N.E. Interchange</t>
  </si>
  <si>
    <t>Interchange</t>
  </si>
  <si>
    <t>Airport Trail/60 Street N.E. Interchange</t>
  </si>
  <si>
    <t>2 - Assess &amp; Select</t>
  </si>
  <si>
    <t>Airport Trail/Stoney Trail N.E. Interchange (Ultimate)</t>
  </si>
  <si>
    <t>Deerfoot Trail/128 Avenue N.E. Interchange</t>
  </si>
  <si>
    <t>Deerfoot Trail/Airport Trail Interchange (Ultimate)</t>
  </si>
  <si>
    <t>Glenmore Tr/Stoney Trail S.E. Interchange (Ultimate)</t>
  </si>
  <si>
    <t>Glenmore Trail/116 Street E. Interchange</t>
  </si>
  <si>
    <t>Glenmore Trail/68 Street S.E. Interchange</t>
  </si>
  <si>
    <t>Glenmore Trail/Garden Road S.E. Interchange</t>
  </si>
  <si>
    <t>Highway 2/Crossiron Drive Interchange (second structure and upgrade requirements)</t>
  </si>
  <si>
    <t>Highway 22X/104 Street S.E. Flyover</t>
  </si>
  <si>
    <t>Highway 22X/120 Street S.E. Interchange</t>
  </si>
  <si>
    <t>Highway 22X/53 Street S.W. Interchange</t>
  </si>
  <si>
    <t>Highway 22X/69 Street S.W. Interchange</t>
  </si>
  <si>
    <t>Highway 22X/85 Street S.W. Interchange</t>
  </si>
  <si>
    <t>Macleod Trail/194 Avenue S.E. Interchange</t>
  </si>
  <si>
    <t>Macleod Trail/210 Avenue S.E. Interchange</t>
  </si>
  <si>
    <t>Metis Trail/128 Avenue N.E. Interchange</t>
  </si>
  <si>
    <t>Metis Trail/64 Avenue N.E. Interchange</t>
  </si>
  <si>
    <t>3 - Plan &amp; Design</t>
  </si>
  <si>
    <t>Metis Trail/Airport Trail Interchange</t>
  </si>
  <si>
    <t>Peigan Trail/52 Street S.E. Interchange</t>
  </si>
  <si>
    <t>Peigan Trail/68 Street S.E. Interchange</t>
  </si>
  <si>
    <t>Stoney Trail/106 Avenue S.E. Flyover</t>
  </si>
  <si>
    <t>Stoney Trail/11 Street N.E. Interchange (Ultimate)</t>
  </si>
  <si>
    <t>Stoney Trail/130 Avenue S.E. Half Interchange</t>
  </si>
  <si>
    <t xml:space="preserve">Stoney Trail/32 Avenue N.E. Flyover </t>
  </si>
  <si>
    <t>Stoney Trail/60 Street N.E. Interchange</t>
  </si>
  <si>
    <t>Stoney Trail/61 Avenue S.E. Flyover twinning</t>
  </si>
  <si>
    <t>Stoney Trail/64 Avenue N.E. Flyover</t>
  </si>
  <si>
    <t xml:space="preserve">Stoney Trail/Memorial Drive Flyover </t>
  </si>
  <si>
    <t>Trans-Canada/133 Street S.W. Half Interchange</t>
  </si>
  <si>
    <t>Trans-Canada/Garden Road Interchange</t>
  </si>
  <si>
    <t>Transit/Fire/Active Modes Flyover from Valley Ridge to Greenwich</t>
  </si>
  <si>
    <t>17 Avenue S.W. connecting Aspen Landing to future Springbank Hill lands</t>
  </si>
  <si>
    <t>Pedestrian Overpasses</t>
  </si>
  <si>
    <t>52 Street S.E. connecting Auburn Bay and Mahogany</t>
  </si>
  <si>
    <t>Airport Trail east of Metis Trail, connecting Cityscape and Savannah</t>
  </si>
  <si>
    <t>Bow River connecting Cranston and Wolf Willow/Fish Creek Park</t>
  </si>
  <si>
    <t>Bow River connecting Legacy and Cranston</t>
  </si>
  <si>
    <t>Bow River crossing at Bearspaw</t>
  </si>
  <si>
    <t>Bow Trail east of 85 Street S.W., connecting West Springs and Strathcona Park</t>
  </si>
  <si>
    <t>Country Hills Boulevard N.E. west of Stoney Trail, connecting North and South Cornerstone</t>
  </si>
  <si>
    <t>Highway 22X S.E. at canal between 104 Street S.E. and 120 Street S.E.</t>
  </si>
  <si>
    <t>Macleod Trail south of Stoney Trail, connecting Silverado and Chaparral</t>
  </si>
  <si>
    <t>Metis Trail N.E. north of Airport Trail, connecting Cityscape and Northeast Industrial</t>
  </si>
  <si>
    <t>Priddis Slough crossing in Silverado</t>
  </si>
  <si>
    <t>Rail crossing at 68 Street S.E. north of 114 Avenue S.E., in East Shepard Industrial</t>
  </si>
  <si>
    <t>Shaganappi Trail N.W. just north of Stoney, connecting Sherwood and Kincora</t>
  </si>
  <si>
    <t>Stoney Trail at 36 Street N.E., connecting the Northeast Residual Area and Stonegate Landing</t>
  </si>
  <si>
    <t>Stoney Trail at 69 Street N.W., connecting Royal Vista and Citadel</t>
  </si>
  <si>
    <t>Stoney Trail between Centre Street and 11 Street N.E., connecting Keystone Hills and Coventry Hills</t>
  </si>
  <si>
    <t>Stoney Trail between Centre Street and 14 Street N.W., connecting Carrington and Panorama Hills</t>
  </si>
  <si>
    <t>Stoney Trail between Metis Trail and 60 Street N.E., connecting the Northeast Residual Area with Redstone</t>
  </si>
  <si>
    <t>Stoney Trail between Sarcee and Shaganappi, connecting Sherwood and Hamptons</t>
  </si>
  <si>
    <t>114 Avenue S.E. grade separation at CP Rail</t>
  </si>
  <si>
    <t>Road Structures over rail/creek</t>
  </si>
  <si>
    <t>130 Avenue S.E. over Shepard Canal</t>
  </si>
  <si>
    <t>144 Avenue N.W. at West Nose Creek - Phase 2</t>
  </si>
  <si>
    <t>160 Avenue N.E. at CP Rail and Nose Creek Crossing</t>
  </si>
  <si>
    <t>160 Avenue N.W. at West Nose Creek</t>
  </si>
  <si>
    <t>210 Avenue S.W. grade separation at CP Rail</t>
  </si>
  <si>
    <t>Mountain View Road over West Nose Creek</t>
  </si>
  <si>
    <t>Pine Creek Crossing in South Macleod</t>
  </si>
  <si>
    <t>Trans-Canada widening (westbound third lane over rail)</t>
  </si>
  <si>
    <t>114 Avenue S.E. widening from Barlow Trail to Stoney Trail (4-6 lanes)</t>
  </si>
  <si>
    <t>Road Widenings</t>
  </si>
  <si>
    <t>128 Avenue N.E. widening from Deerfoot Trail to Stoney Trail</t>
  </si>
  <si>
    <t>Airport Trail widening from 60 Street N.E. to 68 Street N.E. (2-4 lanes)</t>
  </si>
  <si>
    <t>Country Hills Boulevard N.E. widening from Barlow Trail to Coventry Boulevard (4-6 lanes)</t>
  </si>
  <si>
    <t>Glenmore Trail widening from Stoney Trail to 800 m east of 116 Street E (2-6 lanes)</t>
  </si>
  <si>
    <t>Highway 566 widening from Range Road 15 (Panorama Road) to QEII (2-4 lanes)</t>
  </si>
  <si>
    <t>Metis Trail N.E. widening from Airport Trail to Stoney Trail (4-6 lanes)</t>
  </si>
  <si>
    <t>5A Network (established area pathways and bikeways)</t>
  </si>
  <si>
    <t>Shared Benefit</t>
  </si>
  <si>
    <t>162 Avenue S.W. BRT from Shawnessy to S.W. Ring Road</t>
  </si>
  <si>
    <t>52 Street E. BRT from Saddletowne to Seton</t>
  </si>
  <si>
    <t>MAX 301 BRT from Downtown to Aurora Park</t>
  </si>
  <si>
    <t>Route 305 Improvements</t>
  </si>
  <si>
    <t>16 Avenue N.E./68 Street N.E. Interchange</t>
  </si>
  <si>
    <t>Deerfoot Trail/Peigan Trail/Barlow Trail Interchange (Ultimate)</t>
  </si>
  <si>
    <t>Glenmore Trail/52 Street S.E. Interchange</t>
  </si>
  <si>
    <t>Glenmore Trail/Barlow Trail S.E. Interchange</t>
  </si>
  <si>
    <t>Peigan Trail/26 Street S.E. Interchange</t>
  </si>
  <si>
    <t>Peigan Trail/36 Street S.E. Interchange</t>
  </si>
  <si>
    <t>Peigan Trail Grade Separation at CN Rail Crossing</t>
  </si>
  <si>
    <t>Sarcee Trail S.W./Bow Trail Interchange</t>
  </si>
  <si>
    <t>Beddington Trail N.W., connecting Country Hills and Sandstone Valley</t>
  </si>
  <si>
    <t>Deerfoot Trail connecting Douglasdale with Shepard Industrial</t>
  </si>
  <si>
    <t>Deerfoot Trail north of Stoney Trail S.E., connecting McKenzie Lake and McKenzie Towne</t>
  </si>
  <si>
    <t>Deerfoot Trail north of 130 Avenue S.E., connecting Douglasdale and East Shepard Industrial</t>
  </si>
  <si>
    <t>Deerfoot Trail south of 130 Avenue S.E., connecting McKenzie Lake and McKenzie Towne</t>
  </si>
  <si>
    <t>LRT crossing in Martindale</t>
  </si>
  <si>
    <t>Shaganappi Trail N.W. at Nose Hill Park</t>
  </si>
  <si>
    <t>Shaganappi Trail N.W. connecting Hamptons and Hidden Valley</t>
  </si>
  <si>
    <t>Stoney Trail east of Macleod Trail, connecting Chaparral and Sundance</t>
  </si>
  <si>
    <t>WID canal crossing at 72 Avenue S.E., connecting Foothills and Ogden</t>
  </si>
  <si>
    <t>Beddington Trail N.W. widening from Country Hills Boulevard N.W. to Stoney Trail (4-6 lanes)</t>
  </si>
  <si>
    <t>Bow Trail S.W. widening from 69 Street to Stoney Trail (4-6 lanes)</t>
  </si>
  <si>
    <t>Peigan Trail widening from Barlow Trail to Stoney Trail (2-4 lanes)</t>
  </si>
  <si>
    <t>Sarcee Trail S.W. widening from Bow Trail to Trans-Canada (4-6 lanes)</t>
  </si>
  <si>
    <t>Sarcee Trail S.W. widening from Glenmore Trail to Bow Trail (4-6 lanes)</t>
  </si>
  <si>
    <t>Shaganappi HOV from Bowness Road to Stoney Trail</t>
  </si>
  <si>
    <t>Shaganappi Trail N.W. widening from Stoney Trail to Country Hills Boulevard (6-8 lanes)</t>
  </si>
  <si>
    <t>Transportation total</t>
  </si>
  <si>
    <t>This section shows the total project costs, leviable costs, and previously levied/City share of costs divided into greenfield and established benefiting areas.</t>
  </si>
  <si>
    <t>Sum by Benefiting Area:</t>
  </si>
  <si>
    <t>Total Cost</t>
  </si>
  <si>
    <t>Leviable Cost</t>
  </si>
  <si>
    <t>Previously Levied/City Share</t>
  </si>
  <si>
    <t>Total</t>
  </si>
  <si>
    <t xml:space="preserve">This section calculates the total project cost for priority projects, per Tab 6, Section 1. </t>
  </si>
  <si>
    <t>Priority Project Costs - Tab 7, rows 21-55</t>
  </si>
  <si>
    <t>Shared Benefit - Tab 7, Cell D57:</t>
  </si>
  <si>
    <t>Greenfield - Tab 7, Cell D58:</t>
  </si>
  <si>
    <t>This section calculates the remaining project costs to be distributed over the remainder of the model period, used in Tab 7.</t>
  </si>
  <si>
    <t>Remaining Costs for Lower Priority Projects - Tab 7, rows 61-71</t>
  </si>
  <si>
    <t>Groupings</t>
  </si>
  <si>
    <t>Tab 6 - Section 2 Bundle Totals</t>
  </si>
  <si>
    <t>Transportation - Infrastructure List - Projects Not Being Levied For</t>
  </si>
  <si>
    <t>This tab provides the list of projects and costs that are not being included in the levy rate calculation for the 2024 Off-Site Levies Bylaw. Refer to Figure 7 on Tab 6 to see a map with these project locations.</t>
  </si>
  <si>
    <t>OSL LIST ID</t>
  </si>
  <si>
    <t>Greenfield/ Established</t>
  </si>
  <si>
    <t>Stage</t>
  </si>
  <si>
    <t>Westbrook to MRU Transit Connection</t>
  </si>
  <si>
    <t>Established</t>
  </si>
  <si>
    <t>14 Street N.W./Country Hills Boulevard Interchange</t>
  </si>
  <si>
    <t>14 Street S.W./Anderson Road Interchange</t>
  </si>
  <si>
    <t>16 Avenue N.E./19 Street N.E. Interchange (with Revisions to 16 Avenue N.E./Barlow Trail Interchange)</t>
  </si>
  <si>
    <t>26 Avenue S.E. Connector/Blackfoot Trail Interchange</t>
  </si>
  <si>
    <t>TBD</t>
  </si>
  <si>
    <t>Anderson Road/Macleod Trail directional ramps</t>
  </si>
  <si>
    <t>Anderson Road S.E./Acadia Drive Interchange</t>
  </si>
  <si>
    <t xml:space="preserve">Anderson Road S.E./Bonaventure Drive Interchange </t>
  </si>
  <si>
    <t>Anderson Road S.E./Woodpark Boulevard Interchange</t>
  </si>
  <si>
    <t>Anderson Road S.W./24 Street S.W. Interchange</t>
  </si>
  <si>
    <t>Anderson Road S.W./Elbow Drive Interchange</t>
  </si>
  <si>
    <t>Crowchild Trail/12 Mile Coulee Road Interchange</t>
  </si>
  <si>
    <t>Crowchild Trail/24 Avenue N.W. Interchange and C/D System (including new bridge over University Drive)</t>
  </si>
  <si>
    <t>Crowchild Trail/University Drive/16 Avenue N.W. - Upgrade/Revise Interchanges</t>
  </si>
  <si>
    <t xml:space="preserve">Deerfoot Trail/16 Avenue N.E. Interchange 3rd level </t>
  </si>
  <si>
    <t>Deerfoot Trail/17 Avenue S.E. EBL directional and basketweaves between Memorial and 17 Avenue S.E.</t>
  </si>
  <si>
    <t>Deerfoot Trail/32 Avenue N.E. Interchange Revisions</t>
  </si>
  <si>
    <t>Deerfoot Trail/50 Avenue S.W. Interchange</t>
  </si>
  <si>
    <t>Deerfoot Trail/Anderson Road/Bow Bottom Trail Interchange (Ultimate)</t>
  </si>
  <si>
    <t>Deerfoot Trail/Beddington Trail /11 Street N.E. Interchange (Ultimate)</t>
  </si>
  <si>
    <t>Deerfoot Trail/Glenmore Trail/Blackfoot Trail Interchange (Ultimate)</t>
  </si>
  <si>
    <t>Deerfoot Trail/Glenmore Trail Interchange Improvements</t>
  </si>
  <si>
    <t>Deerfoot Trail/McKnight Boulevard N.E. Interchange Upgrade</t>
  </si>
  <si>
    <t>Deerfoot Trail/Memorial Drive Interchange (Ultimate)</t>
  </si>
  <si>
    <t>Deerfoot Trail CD System between Glenmore Trail and Peigan Trail (including twin Calf Robe Bridge)</t>
  </si>
  <si>
    <t>Glenmore Trail/Richard Road S.W. Interchange</t>
  </si>
  <si>
    <t>Macleod Trail/25 Avenue Interchange</t>
  </si>
  <si>
    <t>Macleod Trail/Heritage Drive Interchange</t>
  </si>
  <si>
    <t>Macleod Trail/Lake Fraser Gate Interchange</t>
  </si>
  <si>
    <t>McKnight Boulevard N.E./19 Street Interchange</t>
  </si>
  <si>
    <t>McKnight Boulevard N.E./47 Street Interchange</t>
  </si>
  <si>
    <t>McKnight Boulevard N.E./68 Street Interchange</t>
  </si>
  <si>
    <t>McKnight Boulevard N.E./Aviation Boulevard (12 Street) Interchange</t>
  </si>
  <si>
    <t>McKnight Boulevard N.E./Barlow Trail Interchange</t>
  </si>
  <si>
    <t>McKnight Boulevard N.E./Falconridge Boulevard Interchange</t>
  </si>
  <si>
    <t>Sarcee Trail S.W./Richmond Road Interchange</t>
  </si>
  <si>
    <t>Shaganappi Trail N.W./16 Avenue Interchange</t>
  </si>
  <si>
    <t>Shaganappi Trail N.W./Country Hills Boulevard Interchange</t>
  </si>
  <si>
    <t>Shaganappi Trail N.W./Edgemont Boulevard Interchange</t>
  </si>
  <si>
    <t>Shaganappi Trail N.W./John Laurie Boulevard Interchange</t>
  </si>
  <si>
    <t>Shaganappi Trail N.W./Northland Drive Interchange</t>
  </si>
  <si>
    <t>Southland Drive Basketweave at Deerfoot</t>
  </si>
  <si>
    <t>Route 201 Red Line LRT extension to 210 Avenue South and Maintenance Facility</t>
  </si>
  <si>
    <t>LRT</t>
  </si>
  <si>
    <t>Route 202 Blue Line LRT extension from 128 Avenue N.E. to Stonegate N.E.</t>
  </si>
  <si>
    <t>Route 202 Blue Line LRT extension from Saddletowne to 128 Avenue N.E. Station in Redstone</t>
  </si>
  <si>
    <t>Route 202 Blue Line LRT extension to from 69 Street S.W. 85 Street S.W.</t>
  </si>
  <si>
    <t>Crowchild Trail - Bridge over Bow River - Widening (6-8 lanes)
Crowchild Trail/5 Avenue N.W. - Flyover
Crowchild Trail/Kensington Road N.W. - Interchange</t>
  </si>
  <si>
    <t>Major Structures</t>
  </si>
  <si>
    <t>Glenmore Causeway - Widen to 8 Core Lanes with CD System
Glenmore/Crowchild Interchange (Ultimate)
Glenmore Trail/14 Street Interchange (Ultimate)</t>
  </si>
  <si>
    <t>16 Avenue N.W. connecting Canada Olympic Park to Bowness</t>
  </si>
  <si>
    <t>Anderson LRT Station across Macleod Trail at north end of site</t>
  </si>
  <si>
    <t>Bow River crossing at Calf Robe Bridge</t>
  </si>
  <si>
    <t>Bow River crossing at Inglewood Grove S.E.</t>
  </si>
  <si>
    <t>Bow River crossing at Parkdale Boulevard N.W.</t>
  </si>
  <si>
    <t>Crossing 14 Street S.W. at 90 Avenue</t>
  </si>
  <si>
    <t>Crossing 14 Street S.W. at 96 Avenue</t>
  </si>
  <si>
    <t>Crossing 17 Avenue at Sirocco LRT</t>
  </si>
  <si>
    <t>Crossing 37 Street S.W. at Glenmore Trail</t>
  </si>
  <si>
    <t>Crossing Blackfoot Trail S.E. at 11 Street</t>
  </si>
  <si>
    <t>Crossing Canal/CN Rail/Ogden Road</t>
  </si>
  <si>
    <t>Crossing Crowchild Trail S.W. at 22A Street</t>
  </si>
  <si>
    <t>Crossing Crowchild Trail S.W. at Sunset Avenue</t>
  </si>
  <si>
    <t>Crossing Deerfoot Trail S.E. at 46 Avenue</t>
  </si>
  <si>
    <t>Crossing Glenmore Trail S.W. at Henwood Street</t>
  </si>
  <si>
    <t>Crossing James McKevitt Road S.W.</t>
  </si>
  <si>
    <t>Crossing John Laurie Boulevard N.W. at Charleswood Drive</t>
  </si>
  <si>
    <t>Crossing McKnight Boulevard N.E. at 60 Street</t>
  </si>
  <si>
    <t>Crossing Rail to Dartmouth Road in Manchester</t>
  </si>
  <si>
    <t>Crossing Sarcee Trail N.W. at Edgeland Rise</t>
  </si>
  <si>
    <t>Crossing Shaganappi Trail N.W. at Edgemont Boulevard</t>
  </si>
  <si>
    <t>Crossing Shawnessy Blvd S.W. at Millrise Crescent</t>
  </si>
  <si>
    <t>Crossing Tsuut'ina Trail S.W. at Cedardale Bay S.W.</t>
  </si>
  <si>
    <t>Deerfoot Trail at 40 Avenue N.E.</t>
  </si>
  <si>
    <t>Deerfoot Trail at Beddington Trail N.E.</t>
  </si>
  <si>
    <t>Edgemont Ravine</t>
  </si>
  <si>
    <t>Elbow River crossing at 50 Avenue S.W.</t>
  </si>
  <si>
    <t>LRT/CPR tracks, from Shalom Way to Shawmeadows Rise S.E.</t>
  </si>
  <si>
    <t>Macleod Trail north of 25 Avenue South, Erlton to LRT station</t>
  </si>
  <si>
    <t>Nose Creek, 32 Avenue N.E.</t>
  </si>
  <si>
    <t>Rail crossing at 34 Avenue S.E.</t>
  </si>
  <si>
    <t>Rail crossing at 78 Avenue S.E. in Ogden</t>
  </si>
  <si>
    <t>Rail crossing at Penedo Way</t>
  </si>
  <si>
    <t>Airport Transit Connector - Blue Line to Airport</t>
  </si>
  <si>
    <t>People Mover</t>
  </si>
  <si>
    <t>Airport Transit Connector - Green Line to Airport</t>
  </si>
  <si>
    <t>14 Street S.W. widening from 90 Avenue to Anderson Road (4-6 lanes)</t>
  </si>
  <si>
    <t xml:space="preserve">14 Street S.W. widening from Anderson Road to Canyon Meadows Drive (2-4 lanes) </t>
  </si>
  <si>
    <t xml:space="preserve">16 Avenue N.E. widening from Barlow Trail to Stoney Trail (4-6 lanes) </t>
  </si>
  <si>
    <t xml:space="preserve">16 Avenue N.W. widening from Shaganappi Trail to Sarcee Trail N.W. (4-6 Lanes), with 6-lane bridge and CP underpass </t>
  </si>
  <si>
    <t>50 Avenue S.W. 4-lane extension from Macleod Trail to Deerfoot Trail S.E.</t>
  </si>
  <si>
    <t>52 Street E widening from 17 Avenue S.E. to McKnight Boulevard N.E. (HOV Corridor)</t>
  </si>
  <si>
    <t>52 Street S.E. widening from 17 Avenue S.E. to Peigan Trail S.E. (4-6 lanes)</t>
  </si>
  <si>
    <t>Anderson Road S.E. widening from Bonaventure Drive to Deerfoot Trail (2-3 east bound lanes)</t>
  </si>
  <si>
    <t>Barlow Trail N.E. widening from Memorial Drive to 16 Avenue (4-6 lanes)</t>
  </si>
  <si>
    <t>Bow Trail S.W. widening from 37 Street to Sarcee Trail (6 lanes)</t>
  </si>
  <si>
    <t>Deerfoot Trail widening from Memorial Drive to Stoney Trail (6-8 Lanes)</t>
  </si>
  <si>
    <t>McKnight Boulevard N.E. widening from Edmonton Trail to 4 Street N.W. (4-6 lanes)</t>
  </si>
  <si>
    <t>Grand Total</t>
  </si>
  <si>
    <t>Transportation - Detailed Forecast Data</t>
  </si>
  <si>
    <t>This tab provides the detailed forecast data used to calculate benefit allocations. Please note that the total unlevied hectares in this table reflects the total as of the end of 2022; 14,211 hectares. In Tab 7, the denominator of 13,921 hectares reflects a further subtraction of 290 hectares per the Corporate Economics forecast for 2023.</t>
  </si>
  <si>
    <t>Detailed Forecast Data</t>
  </si>
  <si>
    <t>Totals</t>
  </si>
  <si>
    <t>Transportation Zone</t>
  </si>
  <si>
    <t>Municipality</t>
  </si>
  <si>
    <t>MDP Zone</t>
  </si>
  <si>
    <t>Community Name</t>
  </si>
  <si>
    <t>OSL Location</t>
  </si>
  <si>
    <t>Total Developable Ha (levied and Unlevied)</t>
  </si>
  <si>
    <t>Levied Ha</t>
  </si>
  <si>
    <t>Unlevied Ha</t>
  </si>
  <si>
    <t>% Levied</t>
  </si>
  <si>
    <t>% Unlevied</t>
  </si>
  <si>
    <t>2076 Total Population</t>
  </si>
  <si>
    <t xml:space="preserve">Population: Established </t>
  </si>
  <si>
    <t xml:space="preserve">Population: Levied </t>
  </si>
  <si>
    <t xml:space="preserve">Population: Unlevied </t>
  </si>
  <si>
    <t>2076 Total Jobs</t>
  </si>
  <si>
    <t xml:space="preserve">Jobs: Established </t>
  </si>
  <si>
    <t xml:space="preserve">Jobs: Levied </t>
  </si>
  <si>
    <t xml:space="preserve">Jobs: Unlevied </t>
  </si>
  <si>
    <t>Population + Jobs: Established</t>
  </si>
  <si>
    <t>Population + Jobs: Levied</t>
  </si>
  <si>
    <t>Population + Jobs: Unlevied</t>
  </si>
  <si>
    <t>Calgary</t>
  </si>
  <si>
    <t>Developed</t>
  </si>
  <si>
    <t>DOWNTOWN WEST END</t>
  </si>
  <si>
    <t>DOWNTOWN COMMERCIAL CORE</t>
  </si>
  <si>
    <t>EAU CLAIRE</t>
  </si>
  <si>
    <t>CHINATOWN</t>
  </si>
  <si>
    <t>DOWNTOWN EAST VILLAGE</t>
  </si>
  <si>
    <t>BELTLIN.E.</t>
  </si>
  <si>
    <t>INGLEWOOD</t>
  </si>
  <si>
    <t>DOVER</t>
  </si>
  <si>
    <t>ALYTH/BONNYBROOK</t>
  </si>
  <si>
    <t>RAMSAY</t>
  </si>
  <si>
    <t>BURNS INDUSTRIAL</t>
  </si>
  <si>
    <t>MANCHESTER INDUSTRIAL</t>
  </si>
  <si>
    <t>HIGHFIELD</t>
  </si>
  <si>
    <t>MANCHESTER</t>
  </si>
  <si>
    <t>SUNALTA</t>
  </si>
  <si>
    <t>SCARBORO</t>
  </si>
  <si>
    <t>RICHMOND</t>
  </si>
  <si>
    <t>BANKVIEW</t>
  </si>
  <si>
    <t>SOUTH CALGARY</t>
  </si>
  <si>
    <t>ALTADORE</t>
  </si>
  <si>
    <t>GARRISON WOODS</t>
  </si>
  <si>
    <t>GLENMORE PARK</t>
  </si>
  <si>
    <t>NORTH GLENMORE PARK</t>
  </si>
  <si>
    <t>BEL-AIRE</t>
  </si>
  <si>
    <t>WINDSOR PARK</t>
  </si>
  <si>
    <t>BRITANNIA</t>
  </si>
  <si>
    <t>ELBOW PARK</t>
  </si>
  <si>
    <t>UPPER MOUNT ROYAL</t>
  </si>
  <si>
    <t>LOWER MOUNT ROYAL</t>
  </si>
  <si>
    <t>CLIFF BUNGALOW</t>
  </si>
  <si>
    <t>MISSION</t>
  </si>
  <si>
    <t>ERLTON</t>
  </si>
  <si>
    <t>ROXBORO</t>
  </si>
  <si>
    <t>RIDEAU PARK</t>
  </si>
  <si>
    <t>PARKHILL</t>
  </si>
  <si>
    <t>ELBOYA</t>
  </si>
  <si>
    <t>MEADOWLARK PARK</t>
  </si>
  <si>
    <t>PATTERSON</t>
  </si>
  <si>
    <t>COACH HILL</t>
  </si>
  <si>
    <t>STRATHCONA PARK</t>
  </si>
  <si>
    <t>CHRISTIE PARK</t>
  </si>
  <si>
    <t>GLAMORGAN</t>
  </si>
  <si>
    <t>GLENBROOK</t>
  </si>
  <si>
    <t>SIGNAL HILL</t>
  </si>
  <si>
    <t>GLENDALE</t>
  </si>
  <si>
    <t>WESTGATE</t>
  </si>
  <si>
    <t>ROSSCARROCK</t>
  </si>
  <si>
    <t>WILDWOOD</t>
  </si>
  <si>
    <t>SPRUCE CLIFF</t>
  </si>
  <si>
    <t>SHAGANAPPI</t>
  </si>
  <si>
    <t>SCARBORO/ SUNALTA WEST</t>
  </si>
  <si>
    <t>KILLARN.E.Y/GLENGARRY</t>
  </si>
  <si>
    <t>CURRIE BARRACKS</t>
  </si>
  <si>
    <t>RUTLAND PARK</t>
  </si>
  <si>
    <t>LINCOLN PARK</t>
  </si>
  <si>
    <t>GARRISON GREEN</t>
  </si>
  <si>
    <t>LAKEVIEW</t>
  </si>
  <si>
    <t>Developing</t>
  </si>
  <si>
    <t>CRESTMONT</t>
  </si>
  <si>
    <t>OSPREY HILL</t>
  </si>
  <si>
    <t>DISCOVERY RIDGE</t>
  </si>
  <si>
    <t>SPRINGBANK HILL</t>
  </si>
  <si>
    <t>01I</t>
  </si>
  <si>
    <t>06A</t>
  </si>
  <si>
    <t>ASPEN WOODS</t>
  </si>
  <si>
    <t>WEST SPRINGS</t>
  </si>
  <si>
    <t>01H</t>
  </si>
  <si>
    <t>COUGAR RIDGE</t>
  </si>
  <si>
    <t>MEDICIN.E. HILL</t>
  </si>
  <si>
    <t>KELVIN GROVE</t>
  </si>
  <si>
    <t>CHINOOK PARK</t>
  </si>
  <si>
    <t>HAYSBORO</t>
  </si>
  <si>
    <t>SOUTHWOOD</t>
  </si>
  <si>
    <t>EAST FAIRVIEW INDUSTRIAL</t>
  </si>
  <si>
    <t>KINGSLAND</t>
  </si>
  <si>
    <t>FAIRVIEW INDUSTRIAL</t>
  </si>
  <si>
    <t>ACADIA</t>
  </si>
  <si>
    <t>WILLOW PARK</t>
  </si>
  <si>
    <t>FAIRVIEW</t>
  </si>
  <si>
    <t>MAPLE RIDGE</t>
  </si>
  <si>
    <t>OGDEN</t>
  </si>
  <si>
    <t>GLENDEER BUSIN.E.SS PARK</t>
  </si>
  <si>
    <t>OAKRIDGE</t>
  </si>
  <si>
    <t>CEDARBRAE</t>
  </si>
  <si>
    <t>WOODBIN.E.</t>
  </si>
  <si>
    <t>EAGLE RIDGE</t>
  </si>
  <si>
    <t>PALLIS.E.R</t>
  </si>
  <si>
    <t>PUMP HILL</t>
  </si>
  <si>
    <t>BRAESIDE</t>
  </si>
  <si>
    <t>WOODLANDS</t>
  </si>
  <si>
    <t>BAYVIEW</t>
  </si>
  <si>
    <t>FISH CREEK PARK</t>
  </si>
  <si>
    <t>CANYON MEADOWS</t>
  </si>
  <si>
    <t>LAKE BONAVISTA</t>
  </si>
  <si>
    <t>DEER RIDGE</t>
  </si>
  <si>
    <t>QUEENSLAND</t>
  </si>
  <si>
    <t>PARKLAND</t>
  </si>
  <si>
    <t>DEER RUN</t>
  </si>
  <si>
    <t>DIAMOND COVE</t>
  </si>
  <si>
    <t>BONAVISTA DOWNS</t>
  </si>
  <si>
    <t>13A</t>
  </si>
  <si>
    <t>13E</t>
  </si>
  <si>
    <t>13F</t>
  </si>
  <si>
    <t>13C</t>
  </si>
  <si>
    <t>ALPIN.E. PARK</t>
  </si>
  <si>
    <t>13G</t>
  </si>
  <si>
    <t>EVERGREEN</t>
  </si>
  <si>
    <t>BRIDLEWOOD</t>
  </si>
  <si>
    <t>SHAWN.E.E SLOPES</t>
  </si>
  <si>
    <t>SOMERS.E.T</t>
  </si>
  <si>
    <t>MILLRIS.E.</t>
  </si>
  <si>
    <t>SHAWN.E.SSY</t>
  </si>
  <si>
    <t>SUNDANCE</t>
  </si>
  <si>
    <t>MIDNAPORE</t>
  </si>
  <si>
    <t>CHAPARRAL</t>
  </si>
  <si>
    <t>WOLF WILLOW</t>
  </si>
  <si>
    <t>WALDEN</t>
  </si>
  <si>
    <t>LEGACY</t>
  </si>
  <si>
    <t>SILVERADO</t>
  </si>
  <si>
    <t>BELMONT</t>
  </si>
  <si>
    <t>YORKVILLE</t>
  </si>
  <si>
    <t>13M</t>
  </si>
  <si>
    <t>PIN.E. CREEK</t>
  </si>
  <si>
    <t>13J</t>
  </si>
  <si>
    <t>12J</t>
  </si>
  <si>
    <t>MAHOGANY</t>
  </si>
  <si>
    <t>AUBURN BAY</t>
  </si>
  <si>
    <t>CRANSTON</t>
  </si>
  <si>
    <t>RANGEVIEW</t>
  </si>
  <si>
    <t>S.E.TON</t>
  </si>
  <si>
    <t>12I</t>
  </si>
  <si>
    <t>DOUGLASDALE/GLEN</t>
  </si>
  <si>
    <t>MCKENZIE LAKE</t>
  </si>
  <si>
    <t>MCKENZIE TOWN.E.</t>
  </si>
  <si>
    <t>N.E.W BRIGHTON</t>
  </si>
  <si>
    <t>COPPERFIELD</t>
  </si>
  <si>
    <t>12C</t>
  </si>
  <si>
    <t>HOTCHKISS</t>
  </si>
  <si>
    <t>12L</t>
  </si>
  <si>
    <t>RIVERBEND</t>
  </si>
  <si>
    <t>SHEPARD INDUSTRIAL</t>
  </si>
  <si>
    <t>SOUTH FOOTHILLS</t>
  </si>
  <si>
    <t>EAST SHEPARD INDUSTRIAL</t>
  </si>
  <si>
    <t>S.E.CTION 23</t>
  </si>
  <si>
    <t>12K</t>
  </si>
  <si>
    <t>12A</t>
  </si>
  <si>
    <t>12B</t>
  </si>
  <si>
    <t>09H</t>
  </si>
  <si>
    <t>OGDEN SHOPS</t>
  </si>
  <si>
    <t>FOOTHILLS</t>
  </si>
  <si>
    <t>VALLEYFIELD</t>
  </si>
  <si>
    <t>GOLDEN TRIANGLE</t>
  </si>
  <si>
    <t>EASTFIELD</t>
  </si>
  <si>
    <t>FOREST LAWN INDUSTRIAL</t>
  </si>
  <si>
    <t>09Q</t>
  </si>
  <si>
    <t>STARFIELD</t>
  </si>
  <si>
    <t>GREAT PLAINS</t>
  </si>
  <si>
    <t>09P</t>
  </si>
  <si>
    <t>STARFIELD EAST</t>
  </si>
  <si>
    <t>GREAT PLAINS EAST</t>
  </si>
  <si>
    <t>MARLBOROUGH</t>
  </si>
  <si>
    <t>ALBERT PARK/RADISSON HEIGHTS</t>
  </si>
  <si>
    <t>SOUTHVIEW</t>
  </si>
  <si>
    <t>ERIN WOODS</t>
  </si>
  <si>
    <t>FOREST LAWN</t>
  </si>
  <si>
    <t>FOREST HEIGHTS</t>
  </si>
  <si>
    <t>MARLBOROUGH PARK</t>
  </si>
  <si>
    <t>PENBROOKE MEADOWS</t>
  </si>
  <si>
    <t>RED CARPET</t>
  </si>
  <si>
    <t>APPLEWOOD PARK</t>
  </si>
  <si>
    <t>09O</t>
  </si>
  <si>
    <t>ABBEYDALE</t>
  </si>
  <si>
    <t>WHITEHORN</t>
  </si>
  <si>
    <t>RUNDLE</t>
  </si>
  <si>
    <t>PIN.E.RIDGE</t>
  </si>
  <si>
    <t>TEMPLE</t>
  </si>
  <si>
    <t>MONTEREY PARK</t>
  </si>
  <si>
    <t>10E</t>
  </si>
  <si>
    <t>MCCALL</t>
  </si>
  <si>
    <t>SOUTH AIRWAYS</t>
  </si>
  <si>
    <t>VISTA HEIGHTS</t>
  </si>
  <si>
    <t>MAYLAND HEIGHTS</t>
  </si>
  <si>
    <t>MAYLAND</t>
  </si>
  <si>
    <t>NORTH AIRWAYS</t>
  </si>
  <si>
    <t>HORIZON</t>
  </si>
  <si>
    <t>SUNRIDGE</t>
  </si>
  <si>
    <t>MERIDIAN</t>
  </si>
  <si>
    <t>FRANKLIN</t>
  </si>
  <si>
    <t>STON.E.Y 2</t>
  </si>
  <si>
    <t>CALGARY INTERNATIONAL AIRPORT</t>
  </si>
  <si>
    <t>DEERFOOT BUSIN.E.SS CENTRE</t>
  </si>
  <si>
    <t>SKYLIN.E. EAST</t>
  </si>
  <si>
    <t>PEGASUS</t>
  </si>
  <si>
    <t>STON.E.GATE LANDING</t>
  </si>
  <si>
    <t>STON.E.Y 3</t>
  </si>
  <si>
    <t>SADDLE RIDGE INDUSTRIAL</t>
  </si>
  <si>
    <t>WESTWINDS</t>
  </si>
  <si>
    <t>STON.E.Y 4</t>
  </si>
  <si>
    <t>05D</t>
  </si>
  <si>
    <t>REDSTON.E.</t>
  </si>
  <si>
    <t>SKYVIEW RANCH</t>
  </si>
  <si>
    <t>CITYSCAPE</t>
  </si>
  <si>
    <t>SADDLE RIDGE</t>
  </si>
  <si>
    <t>MARTINDALE</t>
  </si>
  <si>
    <t>CASTLERIDGE</t>
  </si>
  <si>
    <t>CORAL SPRINGS</t>
  </si>
  <si>
    <t>FALCONRIDGE</t>
  </si>
  <si>
    <t>TARADALE</t>
  </si>
  <si>
    <t>CORN.E.RSTON.E.</t>
  </si>
  <si>
    <t>05E</t>
  </si>
  <si>
    <t>05F</t>
  </si>
  <si>
    <t>HOMESTEAD</t>
  </si>
  <si>
    <t>10D</t>
  </si>
  <si>
    <t>HILLHURST</t>
  </si>
  <si>
    <t>SUNNYSIDE</t>
  </si>
  <si>
    <t>ROS.E.DALE</t>
  </si>
  <si>
    <t>CRESCENT HEIGHTS</t>
  </si>
  <si>
    <t>BRIDGELAND/RIVERSIDE</t>
  </si>
  <si>
    <t>RENFREW</t>
  </si>
  <si>
    <t>PARKDALE</t>
  </si>
  <si>
    <t>POINT MCKAY</t>
  </si>
  <si>
    <t>ST. ANDREWS HEIGHTS</t>
  </si>
  <si>
    <t>UNIVERSITY HEIGHTS</t>
  </si>
  <si>
    <t>WEST HILLHURST</t>
  </si>
  <si>
    <t>HOUNSFIELD HEIGHTS/BRIAR HILL</t>
  </si>
  <si>
    <t>VARSITY</t>
  </si>
  <si>
    <t>UNIVERSITY OF CALGARY</t>
  </si>
  <si>
    <t>UNIVERSITY DISTRICT</t>
  </si>
  <si>
    <t>CAPITOL HILL</t>
  </si>
  <si>
    <t>ROS.E.MONT</t>
  </si>
  <si>
    <t>CAMBRIAN HEIGHTS</t>
  </si>
  <si>
    <t>HIGHWOOD</t>
  </si>
  <si>
    <t>QUEENS PARK VILLAGE</t>
  </si>
  <si>
    <t>MOUNT PLEASANT</t>
  </si>
  <si>
    <t>TUXEDO PARK</t>
  </si>
  <si>
    <t>HIGHLAND PARK</t>
  </si>
  <si>
    <t>GREENVIEW</t>
  </si>
  <si>
    <t>GREENVIEW INDUSTRIAL PARK</t>
  </si>
  <si>
    <t>WINSTON HEIGHTS/MOUNTVIEW</t>
  </si>
  <si>
    <t>BRENTWOOD</t>
  </si>
  <si>
    <t>CHARLES.W.OOD</t>
  </si>
  <si>
    <t>BANFF TRAIL</t>
  </si>
  <si>
    <t>COLLINGWOOD</t>
  </si>
  <si>
    <t>SCENIC ACRES</t>
  </si>
  <si>
    <t>BOWN.E.SS</t>
  </si>
  <si>
    <t>GREEN.W.OOD/GREENBRIAR</t>
  </si>
  <si>
    <t>SILVER SPRINGS</t>
  </si>
  <si>
    <t>MONTGOMERY</t>
  </si>
  <si>
    <t>01F</t>
  </si>
  <si>
    <t>HASKAYN.E.</t>
  </si>
  <si>
    <t>VALLEY RIDGE</t>
  </si>
  <si>
    <t>01B</t>
  </si>
  <si>
    <t>TUSCANY</t>
  </si>
  <si>
    <t>ROCKY RIDGE</t>
  </si>
  <si>
    <t>GLACIER RIDGE</t>
  </si>
  <si>
    <t>ROYAL OAK</t>
  </si>
  <si>
    <t>ROYAL VISTA</t>
  </si>
  <si>
    <t>01K</t>
  </si>
  <si>
    <t>02K</t>
  </si>
  <si>
    <t>02B</t>
  </si>
  <si>
    <t>02F</t>
  </si>
  <si>
    <t>SHERWOOD</t>
  </si>
  <si>
    <t>KINCORA</t>
  </si>
  <si>
    <t>EVANSTON</t>
  </si>
  <si>
    <t>SAGE HILL</t>
  </si>
  <si>
    <t>NOLAN HILL</t>
  </si>
  <si>
    <t>CITADEL</t>
  </si>
  <si>
    <t>ARBOUR LAKE</t>
  </si>
  <si>
    <t>RANCHLANDS</t>
  </si>
  <si>
    <t>HAWKWOOD</t>
  </si>
  <si>
    <t>HAMPTONS</t>
  </si>
  <si>
    <t>EDGEMONT</t>
  </si>
  <si>
    <t>DALHOUSIE</t>
  </si>
  <si>
    <t>HIDDEN VALLEY</t>
  </si>
  <si>
    <t>SANDSTON.E. VALLEY</t>
  </si>
  <si>
    <t>MACEWAN GLEN</t>
  </si>
  <si>
    <t>NOS.E. HILL PARK</t>
  </si>
  <si>
    <t>NORTH HAVEN</t>
  </si>
  <si>
    <t>THORNCLIFFE</t>
  </si>
  <si>
    <t>NORTH HAVEN UPPER</t>
  </si>
  <si>
    <t>HUNTINGTON HILLS</t>
  </si>
  <si>
    <t>BEDDINGTON HEIGHTS</t>
  </si>
  <si>
    <t>SKYLIN.E. WEST</t>
  </si>
  <si>
    <t>COUNTRY HILLS</t>
  </si>
  <si>
    <t>PANORAMA HILLS</t>
  </si>
  <si>
    <t>AURORA BUSIN.E.SS PARK</t>
  </si>
  <si>
    <t>HARVEST HILLS</t>
  </si>
  <si>
    <t>COUNTRY HILLS VILLAGE</t>
  </si>
  <si>
    <t>COVENTRY HILLS</t>
  </si>
  <si>
    <t>STON.E.Y 1</t>
  </si>
  <si>
    <t>02L</t>
  </si>
  <si>
    <t>AMBLETON</t>
  </si>
  <si>
    <t>03W</t>
  </si>
  <si>
    <t>LIVINGSTON</t>
  </si>
  <si>
    <t>CARRINGTON</t>
  </si>
  <si>
    <t>LEWISBURG</t>
  </si>
  <si>
    <t>KEYSTON.E. HILLS</t>
  </si>
  <si>
    <t>TWINHILLS</t>
  </si>
  <si>
    <t>Transportation - Benefit Allocation</t>
  </si>
  <si>
    <t>This tab provides details on the benefit methodology. It shows the basis of the calculation and assumptions used in assessing benefit allocation. Detailed data supporting the calculation is shown on Tab 5.</t>
  </si>
  <si>
    <t>Figure 3. Transportation Zones in Calgary.</t>
  </si>
  <si>
    <t>Figure 4. Interchanges, Structures over rail/creek, and Road Widenings Being Levied For</t>
  </si>
  <si>
    <t>Figure 5. Bus Rapid Transit infrastructure Being Levied For</t>
  </si>
  <si>
    <t>Figure 6. 5A Network and Pedestrian Overpasses Being Levied For</t>
  </si>
  <si>
    <t>Figure 7. Transportation Infrastructure Not Being Levied For</t>
  </si>
  <si>
    <t>Benefit measurement:</t>
  </si>
  <si>
    <t>Population and jobs are key factors driving transportation network impact and are being used to measure benefit. This method is simpler and more repeatable than transportation modeling and does not attempt to assess travel patterns, distance traveled or trips generated from specific land uses.</t>
  </si>
  <si>
    <t>Greenfield infrastructure:</t>
  </si>
  <si>
    <t>Infrastructure located in the greenfield. Transportation infrastructure located in the Greenfield Area will provide it with similar reliability, quality and levels of service provided in the Established Area, while maintaining or not affecting the current reliability, quality and level of service in the Established Area. Therefore, no benefit was allocated to the Established Area for this levy infrastructure. 
100 per cent of the benefit is allocated between levied lands and unlevied lands. This allocation is based on the forecast population and jobs in levied lands (where a development agreement has been executed and off-site levies have been paid), and unlevied lands (where no development agreement has been executed and no off-site levies have been paid).</t>
  </si>
  <si>
    <t>Shared benefit infrastructure:</t>
  </si>
  <si>
    <t xml:space="preserve">Infrastructure physically located in the Established Area that benefits lands outside the Established Area boundary. Transportation infrastructure located in the Established Area will accommodate capacity and direct connections from the greenfield and will provide similar reliability, quality and levels of service in both the greenfield and the Established Area. Therefore, benefit was allocated between the greenfield and the Established Area for this levy infrastructure.
100 per cent of the benefit is allocated between levied lands, unlevied lands and lands in the Established Area. This allocation is based on the forecast population and jobs in levied lands, unlevied lands and the Established Area. </t>
  </si>
  <si>
    <t>Infrastructure not included in the levy:</t>
  </si>
  <si>
    <t>In addition to the infrastructure included in the levy, other planned transportation infrastructure projects in the Established Area will improve or maintain the reliability, quality and level of service in the Established Area, and will also typically accommodate capacity from greenfield lands and provide benefit to greenfield lands. However, infrastructure that will not provide a direct connection to the greenfield was not included in the levy rate calculation.</t>
  </si>
  <si>
    <t>Forecast data source:</t>
  </si>
  <si>
    <r>
      <rPr>
        <b/>
        <sz val="11"/>
        <color rgb="FF000000"/>
        <rFont val="Arial"/>
        <family val="2"/>
      </rPr>
      <t xml:space="preserve">Source: </t>
    </r>
    <r>
      <rPr>
        <sz val="11"/>
        <color rgb="FF000000"/>
        <rFont val="Arial"/>
        <family val="2"/>
      </rPr>
      <t>Calgary Next 20: Population, Employment and Housing Projections, 2021, by Applications Management Consulting Ltd.
• A buildout forecast of population and jobs based on current growth trends.</t>
    </r>
  </si>
  <si>
    <t>Source data details and assumptions:</t>
  </si>
  <si>
    <t>• The forecast period ends in 2076.
• Population and job forecasts are assessed by Transportation Zones (TZs), which are the basic geographic unit used to simulate travel behaviour in the Calgary Regional Transportation Model (RTM). They are used to organize the input and output data for a forecast scenario. While RTM was not used to calculate Transportation benefit for the 2024 Off-Site Levies Bylaw, Transportation Zones provide a useful and reasonable geographic division for forecasting. A map of Transportation Zones is shown in Figure 3.
• Population and job densities are assumed to be even throughout transportation zones (e.g., where part of a TZ has paid levies, and part has not).</t>
  </si>
  <si>
    <t>Benefit allocation calculation:</t>
  </si>
  <si>
    <t>The benefit allocations for greenfield only and shared benefit projects are calculated as follows:
1. Greenfield only benefit = (Sum of forecast population and jobs in all unlevied lands)/(Sum of forecast population and jobs in all greenfield lands)
2. Shared Benefit = (Sum of forecast population and jobs in all unlevied lands)/(Sum of forecast population and jobs citywide)</t>
  </si>
  <si>
    <t>Summary data</t>
  </si>
  <si>
    <t>2024 benefit rates for unlevied lands, pending Council approval:</t>
  </si>
  <si>
    <t>The source data for the pivot table below is on Tab 5. This table summarizes the population and jobs forecast for land that is in the Established Area; land where development agreements have been signed and off-site levies have already been paid; and unlevied land where no development agreements have been signed.</t>
  </si>
  <si>
    <t>Column Labels</t>
  </si>
  <si>
    <t>Values</t>
  </si>
  <si>
    <t xml:space="preserve">Sum of Population: Established </t>
  </si>
  <si>
    <t xml:space="preserve">Sum of Population: Levied </t>
  </si>
  <si>
    <t xml:space="preserve">Sum of Population: Unlevied </t>
  </si>
  <si>
    <t xml:space="preserve">Sum of Jobs: Established </t>
  </si>
  <si>
    <t xml:space="preserve">Sum of Jobs: Levied </t>
  </si>
  <si>
    <t xml:space="preserve">Sum of Jobs: Unlevied </t>
  </si>
  <si>
    <t>Transportation OSL Financial Rate Model</t>
  </si>
  <si>
    <t>Transportation Levy Rate</t>
  </si>
  <si>
    <t>Run Macro &lt;CTRL&gt; + g</t>
  </si>
  <si>
    <t>End Value (CELL BN92):</t>
  </si>
  <si>
    <r>
      <rPr>
        <b/>
        <sz val="11"/>
        <color rgb="FF305496"/>
        <rFont val="Arial"/>
        <family val="2"/>
      </rPr>
      <t xml:space="preserve">How to calculate the levy rate: </t>
    </r>
    <r>
      <rPr>
        <sz val="11"/>
        <color rgb="FF305496"/>
        <rFont val="Arial"/>
        <family val="2"/>
      </rPr>
      <t xml:space="preserve">Once all variables have been set, the levy rate can be recalculated by entering </t>
    </r>
    <r>
      <rPr>
        <b/>
        <sz val="11"/>
        <color rgb="FF305496"/>
        <rFont val="Arial"/>
        <family val="2"/>
      </rPr>
      <t>&lt;CTRL&gt; + g.</t>
    </r>
    <r>
      <rPr>
        <sz val="11"/>
        <color rgb="FF305496"/>
        <rFont val="Arial"/>
        <family val="2"/>
      </rPr>
      <t xml:space="preserve"> This runs Excel's </t>
    </r>
    <r>
      <rPr>
        <i/>
        <sz val="11"/>
        <color rgb="FF305496"/>
        <rFont val="Arial"/>
        <family val="2"/>
      </rPr>
      <t xml:space="preserve">Goal Seek </t>
    </r>
    <r>
      <rPr>
        <sz val="11"/>
        <color rgb="FF305496"/>
        <rFont val="Arial"/>
        <family val="2"/>
      </rPr>
      <t>function (</t>
    </r>
    <r>
      <rPr>
        <i/>
        <sz val="11"/>
        <color rgb="FF305496"/>
        <rFont val="Arial"/>
        <family val="2"/>
      </rPr>
      <t>Data --&gt; What-If Analysis --&gt; Goal Seek</t>
    </r>
    <r>
      <rPr>
        <sz val="11"/>
        <color rgb="FF305496"/>
        <rFont val="Arial"/>
        <family val="2"/>
      </rPr>
      <t>) to calculate the levy rate in cell C3. The model applies the value in cell C3 to the land absorption in row 79, to ensure that contributions from development agreements (in row 84) plus earned investment income offset total spending and ensure that the ending balance is zero (cell BN92), i.e., all revenues and spending have balanced.
Variables impacting this calculation include: annual expenditures, land absorption rate (row 79), payment schedule (cells I86 to I89), and the escalation and discount rates (cells E75 and E76).</t>
    </r>
  </si>
  <si>
    <t>Section 1: Expenditures</t>
  </si>
  <si>
    <r>
      <t xml:space="preserve">Section 1 includes </t>
    </r>
    <r>
      <rPr>
        <b/>
        <sz val="11"/>
        <color rgb="FF305496"/>
        <rFont val="Arial"/>
        <family val="2"/>
      </rPr>
      <t>A) priority growth projects</t>
    </r>
    <r>
      <rPr>
        <sz val="11"/>
        <color rgb="FF305496"/>
        <rFont val="Arial"/>
        <family val="2"/>
      </rPr>
      <t xml:space="preserve"> </t>
    </r>
    <r>
      <rPr>
        <b/>
        <sz val="11"/>
        <color rgb="FF305496"/>
        <rFont val="Arial"/>
        <family val="2"/>
      </rPr>
      <t>(rows 20-55)</t>
    </r>
    <r>
      <rPr>
        <sz val="11"/>
        <color rgb="FF305496"/>
        <rFont val="Arial"/>
        <family val="2"/>
      </rPr>
      <t xml:space="preserve"> that are not currently approved by Council, but are considered to be high priorities for growth starting in the 2027-2030 business cycle; and </t>
    </r>
    <r>
      <rPr>
        <b/>
        <sz val="11"/>
        <color rgb="FF305496"/>
        <rFont val="Arial"/>
        <family val="2"/>
      </rPr>
      <t xml:space="preserve">B) remaining project costs (rows 62-70) </t>
    </r>
    <r>
      <rPr>
        <sz val="11"/>
        <color rgb="FF305496"/>
        <rFont val="Arial"/>
        <family val="2"/>
      </rPr>
      <t xml:space="preserve">are not assumed on a project-by-project basis. For B), remaining costs in each benefit category (greenfield and shared benefit) are separated into bundles to be spent over varying periods with the goal of minimizing the annual levy balance while keeping the balance above zero. 
</t>
    </r>
    <r>
      <rPr>
        <b/>
        <sz val="11"/>
        <color rgb="FF305496"/>
        <rFont val="Arial"/>
        <family val="2"/>
      </rPr>
      <t xml:space="preserve">Note: </t>
    </r>
    <r>
      <rPr>
        <sz val="11"/>
        <color rgb="FF305496"/>
        <rFont val="Arial"/>
        <family val="2"/>
      </rPr>
      <t>All expenditures are subject to change due to corporate prioritization and Council decisions in budget adjustments and future budget cycles.</t>
    </r>
  </si>
  <si>
    <t>#</t>
  </si>
  <si>
    <t xml:space="preserve">Project name  </t>
  </si>
  <si>
    <t>Capital cost ($)</t>
  </si>
  <si>
    <t>Benefit type</t>
  </si>
  <si>
    <t>Benefit %</t>
  </si>
  <si>
    <t>Previously levied/City share of cost ($)</t>
  </si>
  <si>
    <t>Year projected project built</t>
  </si>
  <si>
    <t>Project Name must match Location from Tab 4 exactly</t>
  </si>
  <si>
    <t>Lookup</t>
  </si>
  <si>
    <t>Subtotal - Priority projects</t>
  </si>
  <si>
    <t>These subtotals are deducted from the benefit category totals on Tab 4 to determine the costs of remaining projects, used in rows 62-70.</t>
  </si>
  <si>
    <t>Capital cost</t>
  </si>
  <si>
    <t>Leviable cost</t>
  </si>
  <si>
    <t>Projected start year</t>
  </si>
  <si>
    <t>Projected end year</t>
  </si>
  <si>
    <t>Years to complete spending</t>
  </si>
  <si>
    <t>Annual spend (nominal dollars)</t>
  </si>
  <si>
    <t>Assumed</t>
  </si>
  <si>
    <t>Greenfield Area</t>
  </si>
  <si>
    <t>Rates used to calculate future value and present value of leviable cost:</t>
  </si>
  <si>
    <r>
      <rPr>
        <b/>
        <sz val="9"/>
        <color rgb="FF305496"/>
        <rFont val="Arial "/>
      </rPr>
      <t xml:space="preserve">Table: </t>
    </r>
    <r>
      <rPr>
        <sz val="9"/>
        <color rgb="FF305496"/>
        <rFont val="Arial "/>
      </rPr>
      <t xml:space="preserve">Escalation and Discount rates. 
</t>
    </r>
    <r>
      <rPr>
        <b/>
        <sz val="9"/>
        <color rgb="FF305496"/>
        <rFont val="Arial "/>
      </rPr>
      <t xml:space="preserve">Source: </t>
    </r>
    <r>
      <rPr>
        <sz val="9"/>
        <color rgb="FF305496"/>
        <rFont val="Arial "/>
      </rPr>
      <t>City</t>
    </r>
    <r>
      <rPr>
        <b/>
        <sz val="9"/>
        <color rgb="FF305496"/>
        <rFont val="Arial "/>
      </rPr>
      <t xml:space="preserve"> </t>
    </r>
    <r>
      <rPr>
        <sz val="9"/>
        <color rgb="FF305496"/>
        <rFont val="Arial "/>
      </rPr>
      <t>Treasury, March 2023</t>
    </r>
  </si>
  <si>
    <t>Future value of unlevied cost</t>
  </si>
  <si>
    <t>Discounted value of unlevied cost</t>
  </si>
  <si>
    <t>Section 2: Land absorption and yearly cash flows</t>
  </si>
  <si>
    <t>Check (should be 0):</t>
  </si>
  <si>
    <t>Hectares that sign development agreements (DAs)</t>
  </si>
  <si>
    <t>Year</t>
  </si>
  <si>
    <t>Unlevied hectares</t>
  </si>
  <si>
    <t>Cumulative hectares</t>
  </si>
  <si>
    <t>Unlevied hectares at Jan 1, 2023</t>
  </si>
  <si>
    <t>Subtotal</t>
  </si>
  <si>
    <t>Forecast hectares in executed development agreements</t>
  </si>
  <si>
    <t>Denominator: Unlevied hectares at Jan 1, 2024</t>
  </si>
  <si>
    <t>Yearly cash-flow analysis ($):</t>
  </si>
  <si>
    <t xml:space="preserve">Hectares in executed development agreements from 2023 to 2027 are per Corporate Economics Fall 2022 forecast. The remaining 12,643.1 hectares of unlevied land are assumed to be absorbed in a slowly decreasing trend, with approximately 2.54 hectares fewer per year. This starts from 318.5 hectares in 2028 and finishes with 197.6 hectares in 2076. </t>
  </si>
  <si>
    <t>Contributions from signed DAs</t>
  </si>
  <si>
    <t>Beginning account balance</t>
  </si>
  <si>
    <t>Levy payment schedule after a DA is signed.</t>
  </si>
  <si>
    <t>Year 0</t>
  </si>
  <si>
    <t>Year 1</t>
  </si>
  <si>
    <t>Year 2</t>
  </si>
  <si>
    <t>Year 3</t>
  </si>
  <si>
    <t>Investment income (interest expense)</t>
  </si>
  <si>
    <t>etc.</t>
  </si>
  <si>
    <t>Future value of cash inflows</t>
  </si>
  <si>
    <t>Ending account balance</t>
  </si>
  <si>
    <t>Note: Cash flow timing is for inflows, 1=beginning of year; 0.5 is straight line; 0.0 is end of year. This is used to calculate investment income on expenditures within a given year.</t>
  </si>
  <si>
    <t>Cashflow timing factor</t>
  </si>
  <si>
    <t>End of WP</t>
  </si>
  <si>
    <t>Transportation OSL Continuity</t>
  </si>
  <si>
    <t>Last updated: September 1, 2023</t>
  </si>
  <si>
    <t>This sheet is for information purposes only. It shows the continuity of expenditures, developer contributions, investment income, and fund balances for both the 2016 and 2024 Off-site Levies Bylaws. Any final investment income earned in the final year will be applied to expenditures in that year.</t>
  </si>
  <si>
    <t>Light green references the 2016 bylaw</t>
  </si>
  <si>
    <t>Light orange references the 2024 bylaw</t>
  </si>
  <si>
    <t>2024 levy rate</t>
  </si>
  <si>
    <t>Year #</t>
  </si>
  <si>
    <t>Supports projects in progress.</t>
  </si>
  <si>
    <t>Committed OSL Expenditures (2016 Bylaw)</t>
  </si>
  <si>
    <r>
      <rPr>
        <b/>
        <sz val="9"/>
        <color theme="1"/>
        <rFont val="Arial"/>
        <family val="2"/>
      </rPr>
      <t>Greenfield</t>
    </r>
    <r>
      <rPr>
        <sz val="9"/>
        <color theme="1"/>
        <rFont val="Arial"/>
        <family val="2"/>
      </rPr>
      <t xml:space="preserve"> project expenditures from each bylaw and other sources.</t>
    </r>
  </si>
  <si>
    <t>Total Greenfield Project Cost</t>
  </si>
  <si>
    <t>Expenditures from 2024 Bylaw</t>
  </si>
  <si>
    <t>Remainder: needed from other sources</t>
  </si>
  <si>
    <t>Remainder eligible for funding from the 2016 bylaw</t>
  </si>
  <si>
    <t>Expenditures from 2016 Bylaw Balance</t>
  </si>
  <si>
    <t>Expenditures from Other City Funding Sources</t>
  </si>
  <si>
    <r>
      <t>Shared Benefit</t>
    </r>
    <r>
      <rPr>
        <sz val="9"/>
        <color theme="1"/>
        <rFont val="Arial"/>
        <family val="2"/>
      </rPr>
      <t xml:space="preserve"> project expenditures from the 2024 bylaw and other sources. 2016 bylaw funds are not used for shared benefit projects.</t>
    </r>
  </si>
  <si>
    <t>Total Project Cost</t>
  </si>
  <si>
    <t>Expenditures from other sources</t>
  </si>
  <si>
    <r>
      <t xml:space="preserve">Total project </t>
    </r>
    <r>
      <rPr>
        <sz val="9"/>
        <color theme="1"/>
        <rFont val="Arial"/>
        <family val="2"/>
      </rPr>
      <t>expenditures from the 2024 bylaw and all other sources.</t>
    </r>
  </si>
  <si>
    <t>Total Expenditures</t>
  </si>
  <si>
    <t>Expenditures from 2024 bylaw</t>
  </si>
  <si>
    <t>Land absorption and DA contributions</t>
  </si>
  <si>
    <r>
      <rPr>
        <b/>
        <sz val="9"/>
        <color theme="1"/>
        <rFont val="Arial"/>
        <family val="2"/>
      </rPr>
      <t>Land absorption forecast and developer contributions</t>
    </r>
    <r>
      <rPr>
        <sz val="9"/>
        <color theme="1"/>
        <rFont val="Arial"/>
        <family val="2"/>
      </rPr>
      <t xml:space="preserve"> under each bylaw. The contribution values feed into the payment schedule below.</t>
    </r>
  </si>
  <si>
    <t>Land Absorption (ha)</t>
  </si>
  <si>
    <t>Levy Rates under the 2016 bylaw</t>
  </si>
  <si>
    <t>Contributions from signed DAs - 2016 Levy</t>
  </si>
  <si>
    <t>Contributions from signed DAs - 2024 Levy</t>
  </si>
  <si>
    <t>Yearly cash flows</t>
  </si>
  <si>
    <r>
      <t xml:space="preserve">The </t>
    </r>
    <r>
      <rPr>
        <b/>
        <sz val="9"/>
        <color theme="1"/>
        <rFont val="Arial"/>
        <family val="2"/>
      </rPr>
      <t xml:space="preserve">opening balance </t>
    </r>
    <r>
      <rPr>
        <sz val="9"/>
        <color theme="1"/>
        <rFont val="Arial"/>
        <family val="2"/>
      </rPr>
      <t>takes the closing balance from the prior year.</t>
    </r>
  </si>
  <si>
    <t>Opening Balance - 2016 Bylaw</t>
  </si>
  <si>
    <t>Opening Balance - 2024 Bylaw</t>
  </si>
  <si>
    <r>
      <t xml:space="preserve">Payment schedule from signed development agreements. </t>
    </r>
    <r>
      <rPr>
        <sz val="9"/>
        <color rgb="FF000000"/>
        <rFont val="Arial"/>
        <family val="2"/>
      </rPr>
      <t>Payments from DAs signed under the 2016 bylaw are shown in green, from the 2024 bylaw in orange.</t>
    </r>
  </si>
  <si>
    <r>
      <t xml:space="preserve">Investment income: </t>
    </r>
    <r>
      <rPr>
        <sz val="9"/>
        <color rgb="FF000000"/>
        <rFont val="Arial"/>
        <family val="2"/>
      </rPr>
      <t>shown for each bylaw separately.</t>
    </r>
  </si>
  <si>
    <t>Investment Income - 2016 Bylaw</t>
  </si>
  <si>
    <t>Investment Income - 2024 Bylaw</t>
  </si>
  <si>
    <r>
      <t xml:space="preserve">Closing balances </t>
    </r>
    <r>
      <rPr>
        <sz val="9"/>
        <color rgb="FF000000"/>
        <rFont val="Arial"/>
        <family val="2"/>
      </rPr>
      <t>=</t>
    </r>
    <r>
      <rPr>
        <b/>
        <sz val="9"/>
        <color rgb="FF000000"/>
        <rFont val="Arial"/>
        <family val="2"/>
      </rPr>
      <t xml:space="preserve"> </t>
    </r>
    <r>
      <rPr>
        <sz val="9"/>
        <color rgb="FF000000"/>
        <rFont val="Arial"/>
        <family val="2"/>
      </rPr>
      <t>Starting balance + contributions + investment income - expenditures</t>
    </r>
  </si>
  <si>
    <t>Closing Balance - 2016 Bylaw</t>
  </si>
  <si>
    <t>Closing Balance - 2024 Bylaw</t>
  </si>
  <si>
    <t>Escalation Rate</t>
  </si>
  <si>
    <t>Discount</t>
  </si>
  <si>
    <t>Current Cost</t>
  </si>
  <si>
    <t>Year Projected project built</t>
  </si>
  <si>
    <t>Future value of capital projects</t>
  </si>
  <si>
    <t>Dicounted Amount</t>
  </si>
  <si>
    <t>Contribution</t>
  </si>
  <si>
    <t>Income</t>
  </si>
  <si>
    <t>RATE</t>
  </si>
  <si>
    <r>
      <t xml:space="preserve">Welcome to the model used to determine the transportation levy rate for the 2024 Off-site Levies Bylaw. 
</t>
    </r>
    <r>
      <rPr>
        <b/>
        <sz val="11"/>
        <color rgb="FF000000"/>
        <rFont val="Arial"/>
        <family val="2"/>
      </rPr>
      <t>Note: This model is in DRAFT form for discussion purposes, using the latest information and assumptions available.</t>
    </r>
    <r>
      <rPr>
        <sz val="11"/>
        <color rgb="FF00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</si>
</sst>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_);[Red]\(&quot;$&quot;#,##0.00\)"/>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0.0%"/>
    <numFmt numFmtId="168" formatCode="_(* #,##0.0_);_(* \(#,##0.0\);_(* &quot;-&quot;??_);_(@_)"/>
    <numFmt numFmtId="169" formatCode="[$-F800]dddd\,\ mmmm\ dd\,\ yyyy"/>
  </numFmts>
  <fonts count="60">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sz val="11"/>
      <color rgb="FFFF0000"/>
      <name val="Calibri"/>
      <family val="2"/>
      <scheme val="minor"/>
    </font>
    <font>
      <b/>
      <sz val="11"/>
      <color rgb="FFFF0000"/>
      <name val="Calibri"/>
      <family val="2"/>
      <scheme val="minor"/>
    </font>
    <font>
      <sz val="11"/>
      <name val="Calibri"/>
      <family val="2"/>
      <scheme val="minor"/>
    </font>
    <font>
      <sz val="9"/>
      <color rgb="FFC00000"/>
      <name val="Arial"/>
      <family val="2"/>
    </font>
    <font>
      <sz val="11"/>
      <color theme="4" tint="-0.249977111117893"/>
      <name val="Calibri"/>
      <family val="2"/>
      <scheme val="minor"/>
    </font>
    <font>
      <sz val="16"/>
      <color theme="1"/>
      <name val="Calibri"/>
      <family val="2"/>
      <scheme val="minor"/>
    </font>
    <font>
      <sz val="16"/>
      <color rgb="FFFF0000"/>
      <name val="Calibri"/>
      <family val="2"/>
      <scheme val="minor"/>
    </font>
    <font>
      <sz val="11"/>
      <color rgb="FF000000"/>
      <name val="Calibri"/>
      <family val="2"/>
      <scheme val="minor"/>
    </font>
    <font>
      <sz val="11"/>
      <color theme="3"/>
      <name val="Calibri"/>
      <family val="2"/>
      <scheme val="minor"/>
    </font>
    <font>
      <sz val="11"/>
      <color rgb="FF305496"/>
      <name val="Calibri"/>
      <family val="2"/>
    </font>
    <font>
      <b/>
      <sz val="16"/>
      <name val="Calibri"/>
      <family val="2"/>
      <scheme val="minor"/>
    </font>
    <font>
      <sz val="16"/>
      <name val="Calibri"/>
      <family val="2"/>
      <scheme val="minor"/>
    </font>
    <font>
      <sz val="9"/>
      <color indexed="81"/>
      <name val="Tahoma"/>
      <family val="2"/>
    </font>
    <font>
      <b/>
      <sz val="9"/>
      <color indexed="81"/>
      <name val="Tahoma"/>
      <family val="2"/>
    </font>
    <font>
      <b/>
      <sz val="11"/>
      <color theme="1"/>
      <name val="Arial"/>
      <family val="2"/>
    </font>
    <font>
      <b/>
      <sz val="12"/>
      <color theme="1"/>
      <name val="Arial"/>
      <family val="2"/>
    </font>
    <font>
      <sz val="11"/>
      <color theme="1"/>
      <name val="Arial"/>
      <family val="2"/>
    </font>
    <font>
      <sz val="11"/>
      <color rgb="FF000000"/>
      <name val="Arial"/>
      <family val="2"/>
    </font>
    <font>
      <sz val="11"/>
      <color rgb="FF305496"/>
      <name val="Arial"/>
      <family val="2"/>
    </font>
    <font>
      <i/>
      <sz val="11"/>
      <color rgb="FF305496"/>
      <name val="Arial"/>
      <family val="2"/>
    </font>
    <font>
      <sz val="11"/>
      <color theme="4" tint="-0.249977111117893"/>
      <name val="Arial"/>
      <family val="2"/>
    </font>
    <font>
      <sz val="9"/>
      <color theme="4" tint="-0.249977111117893"/>
      <name val="Arial"/>
      <family val="2"/>
    </font>
    <font>
      <sz val="9"/>
      <name val="Arial"/>
      <family val="2"/>
    </font>
    <font>
      <sz val="11"/>
      <name val="Arial"/>
      <family val="2"/>
    </font>
    <font>
      <i/>
      <sz val="9"/>
      <name val="Arial"/>
      <family val="2"/>
    </font>
    <font>
      <b/>
      <sz val="9"/>
      <color theme="1"/>
      <name val="Arial"/>
      <family val="2"/>
    </font>
    <font>
      <b/>
      <sz val="11"/>
      <color rgb="FFFF0000"/>
      <name val="Arial"/>
      <family val="2"/>
    </font>
    <font>
      <b/>
      <sz val="9"/>
      <name val="Arial"/>
      <family val="2"/>
    </font>
    <font>
      <sz val="9"/>
      <color theme="1"/>
      <name val="Arial"/>
      <family val="2"/>
    </font>
    <font>
      <b/>
      <sz val="9"/>
      <color theme="4" tint="-0.249977111117893"/>
      <name val="Arial"/>
      <family val="2"/>
    </font>
    <font>
      <b/>
      <sz val="11"/>
      <color rgb="FF000000"/>
      <name val="Arial"/>
      <family val="2"/>
    </font>
    <font>
      <sz val="12"/>
      <color theme="1"/>
      <name val="Arial"/>
      <family val="2"/>
    </font>
    <font>
      <sz val="11"/>
      <color theme="1"/>
      <name val="Arial "/>
    </font>
    <font>
      <sz val="11"/>
      <color rgb="FFFF0000"/>
      <name val="Arial "/>
    </font>
    <font>
      <b/>
      <sz val="11"/>
      <name val="Arial "/>
    </font>
    <font>
      <sz val="11"/>
      <name val="Arial "/>
    </font>
    <font>
      <b/>
      <sz val="11"/>
      <color theme="4" tint="-0.249977111117893"/>
      <name val="Arial "/>
    </font>
    <font>
      <b/>
      <sz val="11"/>
      <color theme="1"/>
      <name val="Arial "/>
    </font>
    <font>
      <b/>
      <sz val="11"/>
      <color rgb="FF305496"/>
      <name val="Arial"/>
      <family val="2"/>
    </font>
    <font>
      <sz val="11"/>
      <color rgb="FFFF0000"/>
      <name val="Arial"/>
      <family val="2"/>
    </font>
    <font>
      <sz val="9"/>
      <color rgb="FFFF0000"/>
      <name val="Arial"/>
      <family val="2"/>
    </font>
    <font>
      <b/>
      <sz val="9"/>
      <color rgb="FFFF0000"/>
      <name val="Arial"/>
      <family val="2"/>
    </font>
    <font>
      <sz val="9"/>
      <color rgb="FF000000"/>
      <name val="Arial"/>
      <family val="2"/>
    </font>
    <font>
      <b/>
      <sz val="9"/>
      <name val="Arial "/>
    </font>
    <font>
      <b/>
      <sz val="9"/>
      <color theme="1"/>
      <name val="Arial "/>
    </font>
    <font>
      <sz val="9"/>
      <color theme="1"/>
      <name val="Arial "/>
    </font>
    <font>
      <sz val="9"/>
      <color theme="4" tint="-0.249977111117893"/>
      <name val="Arial "/>
    </font>
    <font>
      <sz val="9"/>
      <color rgb="FFFF0000"/>
      <name val="Arial "/>
    </font>
    <font>
      <b/>
      <sz val="9"/>
      <color rgb="FFFF0000"/>
      <name val="Arial "/>
    </font>
    <font>
      <sz val="9"/>
      <color rgb="FF305496"/>
      <name val="Arial "/>
    </font>
    <font>
      <b/>
      <sz val="9"/>
      <color rgb="FF305496"/>
      <name val="Arial "/>
    </font>
    <font>
      <sz val="9"/>
      <name val="Arial "/>
    </font>
    <font>
      <b/>
      <sz val="9"/>
      <color rgb="FF0070C0"/>
      <name val="Arial"/>
      <family val="2"/>
    </font>
    <font>
      <b/>
      <sz val="9"/>
      <color rgb="FF000000"/>
      <name val="Arial"/>
      <family val="2"/>
    </font>
    <font>
      <sz val="10"/>
      <color theme="1"/>
      <name val="Arial"/>
      <family val="2"/>
    </font>
    <font>
      <b/>
      <sz val="14"/>
      <color theme="1"/>
      <name val="Arial"/>
      <family val="2"/>
    </font>
  </fonts>
  <fills count="1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2" tint="-9.9978637043366805E-2"/>
        <bgColor theme="4" tint="0.79998168889431442"/>
      </patternFill>
    </fill>
    <fill>
      <patternFill patternType="solid">
        <fgColor theme="2"/>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4" tint="0.7999816888943144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style="thin">
        <color rgb="FF0070C0"/>
      </left>
      <right style="thin">
        <color rgb="FF0070C0"/>
      </right>
      <top style="thin">
        <color rgb="FF0070C0"/>
      </top>
      <bottom style="thin">
        <color rgb="FF0070C0"/>
      </bottom>
      <diagonal/>
    </border>
    <border>
      <left/>
      <right style="thin">
        <color indexed="64"/>
      </right>
      <top/>
      <bottom/>
      <diagonal/>
    </border>
    <border>
      <left/>
      <right/>
      <top/>
      <bottom style="thin">
        <color theme="4" tint="0.39997558519241921"/>
      </bottom>
      <diagonal/>
    </border>
    <border>
      <left/>
      <right style="medium">
        <color rgb="FFFF0000"/>
      </right>
      <top style="medium">
        <color rgb="FFFF0000"/>
      </top>
      <bottom style="medium">
        <color rgb="FFFF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FF0000"/>
      </left>
      <right style="thin">
        <color indexed="64"/>
      </right>
      <top style="medium">
        <color rgb="FFFF0000"/>
      </top>
      <bottom style="medium">
        <color rgb="FFFF0000"/>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style="thin">
        <color auto="1"/>
      </bottom>
      <diagonal/>
    </border>
    <border>
      <left style="thin">
        <color rgb="FF0070C0"/>
      </left>
      <right style="thin">
        <color rgb="FF0070C0"/>
      </right>
      <top style="thin">
        <color auto="1"/>
      </top>
      <bottom style="thin">
        <color rgb="FF0070C0"/>
      </bottom>
      <diagonal/>
    </border>
    <border>
      <left/>
      <right/>
      <top style="medium">
        <color rgb="FFFF0000"/>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497">
    <xf numFmtId="0" fontId="0" fillId="0" borderId="0" xfId="0"/>
    <xf numFmtId="0" fontId="0" fillId="0" borderId="0" xfId="0" applyAlignment="1">
      <alignment horizontal="center"/>
    </xf>
    <xf numFmtId="0" fontId="0" fillId="0" borderId="0" xfId="0" applyAlignment="1">
      <alignment wrapText="1"/>
    </xf>
    <xf numFmtId="43" fontId="0" fillId="0" borderId="0" xfId="1" applyFont="1"/>
    <xf numFmtId="164" fontId="0" fillId="0" borderId="0" xfId="1" applyNumberFormat="1" applyFont="1"/>
    <xf numFmtId="164" fontId="0" fillId="0" borderId="0" xfId="1" applyNumberFormat="1" applyFont="1" applyBorder="1"/>
    <xf numFmtId="10" fontId="0" fillId="0" borderId="0" xfId="0" applyNumberFormat="1"/>
    <xf numFmtId="0" fontId="0" fillId="4" borderId="4" xfId="0" applyFill="1" applyBorder="1"/>
    <xf numFmtId="8" fontId="0" fillId="0" borderId="0" xfId="0" applyNumberFormat="1"/>
    <xf numFmtId="44" fontId="0" fillId="0" borderId="0" xfId="2" applyFont="1"/>
    <xf numFmtId="165" fontId="0" fillId="0" borderId="0" xfId="2" applyNumberFormat="1" applyFont="1"/>
    <xf numFmtId="0" fontId="0" fillId="0" borderId="0" xfId="0" applyAlignment="1">
      <alignment horizontal="right" wrapText="1"/>
    </xf>
    <xf numFmtId="164" fontId="0" fillId="6" borderId="4" xfId="1" applyNumberFormat="1" applyFont="1" applyFill="1" applyBorder="1"/>
    <xf numFmtId="164" fontId="0" fillId="0" borderId="10" xfId="1" applyNumberFormat="1" applyFont="1" applyBorder="1"/>
    <xf numFmtId="164" fontId="0" fillId="0" borderId="0" xfId="1" applyNumberFormat="1" applyFont="1" applyFill="1" applyBorder="1"/>
    <xf numFmtId="164" fontId="0" fillId="0" borderId="1" xfId="1" applyNumberFormat="1" applyFont="1" applyBorder="1"/>
    <xf numFmtId="0" fontId="2" fillId="0" borderId="0" xfId="0" applyFont="1"/>
    <xf numFmtId="0" fontId="4" fillId="0" borderId="0" xfId="0" applyFont="1"/>
    <xf numFmtId="0" fontId="0" fillId="0" borderId="14" xfId="0" applyBorder="1"/>
    <xf numFmtId="0" fontId="2" fillId="0" borderId="10" xfId="0" applyFont="1" applyBorder="1"/>
    <xf numFmtId="0" fontId="0" fillId="0" borderId="10" xfId="0" applyBorder="1"/>
    <xf numFmtId="43" fontId="0" fillId="0" borderId="0" xfId="0" applyNumberFormat="1"/>
    <xf numFmtId="164" fontId="6" fillId="0" borderId="0" xfId="1" applyNumberFormat="1" applyFont="1"/>
    <xf numFmtId="0" fontId="6" fillId="3" borderId="0" xfId="0" applyFont="1" applyFill="1"/>
    <xf numFmtId="0" fontId="0" fillId="0" borderId="0" xfId="0" applyAlignment="1">
      <alignment vertical="center"/>
    </xf>
    <xf numFmtId="0" fontId="0" fillId="0" borderId="0" xfId="0" applyAlignment="1">
      <alignment vertical="center" wrapText="1"/>
    </xf>
    <xf numFmtId="3" fontId="0" fillId="0" borderId="0" xfId="0" applyNumberFormat="1"/>
    <xf numFmtId="0" fontId="7" fillId="2" borderId="0" xfId="0" applyFont="1" applyFill="1"/>
    <xf numFmtId="9" fontId="0" fillId="0" borderId="0" xfId="0" applyNumberFormat="1"/>
    <xf numFmtId="0" fontId="2" fillId="0" borderId="1" xfId="0" applyFont="1" applyBorder="1" applyAlignment="1">
      <alignment horizontal="center" vertical="center" wrapText="1"/>
    </xf>
    <xf numFmtId="0" fontId="0" fillId="0" borderId="7" xfId="0" applyBorder="1"/>
    <xf numFmtId="0" fontId="10" fillId="0" borderId="0" xfId="0" applyFont="1"/>
    <xf numFmtId="0" fontId="9" fillId="0" borderId="0" xfId="0" applyFont="1"/>
    <xf numFmtId="164" fontId="0" fillId="2" borderId="0" xfId="1" applyNumberFormat="1" applyFont="1" applyFill="1"/>
    <xf numFmtId="0" fontId="0" fillId="2" borderId="0" xfId="0" applyFill="1"/>
    <xf numFmtId="0" fontId="4" fillId="2" borderId="0" xfId="0" applyFont="1" applyFill="1"/>
    <xf numFmtId="0" fontId="0" fillId="2" borderId="0" xfId="0" applyFill="1" applyAlignment="1">
      <alignment horizontal="right"/>
    </xf>
    <xf numFmtId="0" fontId="8" fillId="2" borderId="14" xfId="0" applyFont="1" applyFill="1" applyBorder="1" applyAlignment="1">
      <alignment wrapText="1"/>
    </xf>
    <xf numFmtId="9" fontId="0" fillId="2" borderId="0" xfId="3" applyFont="1" applyFill="1"/>
    <xf numFmtId="0" fontId="0" fillId="2" borderId="14" xfId="0" applyFill="1" applyBorder="1"/>
    <xf numFmtId="3" fontId="0" fillId="2" borderId="14" xfId="0" applyNumberFormat="1" applyFill="1" applyBorder="1"/>
    <xf numFmtId="43" fontId="0" fillId="2" borderId="14" xfId="0" applyNumberFormat="1" applyFill="1" applyBorder="1"/>
    <xf numFmtId="164" fontId="8" fillId="2" borderId="0" xfId="1" applyNumberFormat="1" applyFont="1" applyFill="1" applyBorder="1" applyAlignment="1">
      <alignment wrapText="1"/>
    </xf>
    <xf numFmtId="164" fontId="8" fillId="2" borderId="14" xfId="1" applyNumberFormat="1" applyFont="1" applyFill="1" applyBorder="1" applyAlignment="1">
      <alignment wrapText="1"/>
    </xf>
    <xf numFmtId="167" fontId="0" fillId="0" borderId="0" xfId="3" applyNumberFormat="1" applyFont="1"/>
    <xf numFmtId="9" fontId="0" fillId="0" borderId="0" xfId="0" applyNumberFormat="1" applyAlignment="1">
      <alignment vertical="center"/>
    </xf>
    <xf numFmtId="0" fontId="0" fillId="0" borderId="0" xfId="0" pivotButton="1" applyAlignment="1">
      <alignment vertical="center"/>
    </xf>
    <xf numFmtId="3" fontId="0" fillId="0" borderId="0" xfId="0" applyNumberFormat="1" applyAlignment="1">
      <alignment vertical="center"/>
    </xf>
    <xf numFmtId="0" fontId="2" fillId="0" borderId="0" xfId="0" applyFont="1" applyAlignment="1">
      <alignment vertical="center" wrapText="1"/>
    </xf>
    <xf numFmtId="3" fontId="0" fillId="2" borderId="0" xfId="0" applyNumberFormat="1" applyFill="1"/>
    <xf numFmtId="0" fontId="0" fillId="0" borderId="16" xfId="0" applyBorder="1" applyAlignment="1">
      <alignment horizontal="center"/>
    </xf>
    <xf numFmtId="9" fontId="0" fillId="0" borderId="0" xfId="3" applyFont="1" applyFill="1" applyBorder="1" applyAlignment="1">
      <alignment horizontal="center"/>
    </xf>
    <xf numFmtId="167" fontId="5" fillId="0" borderId="0" xfId="3" applyNumberFormat="1" applyFont="1" applyAlignment="1">
      <alignment wrapText="1"/>
    </xf>
    <xf numFmtId="167" fontId="5" fillId="0" borderId="0" xfId="3" applyNumberFormat="1" applyFont="1" applyAlignment="1">
      <alignment horizontal="center" wrapText="1"/>
    </xf>
    <xf numFmtId="3" fontId="0" fillId="0" borderId="0" xfId="0" applyNumberFormat="1" applyAlignment="1">
      <alignment horizontal="right"/>
    </xf>
    <xf numFmtId="3" fontId="0" fillId="0" borderId="14" xfId="0" applyNumberFormat="1" applyBorder="1"/>
    <xf numFmtId="0" fontId="13" fillId="0" borderId="0" xfId="0" applyFont="1"/>
    <xf numFmtId="0" fontId="14" fillId="7" borderId="0" xfId="0" applyFont="1" applyFill="1"/>
    <xf numFmtId="0" fontId="15" fillId="7" borderId="0" xfId="0" applyFont="1" applyFill="1"/>
    <xf numFmtId="10" fontId="15" fillId="7" borderId="0" xfId="0" applyNumberFormat="1" applyFont="1" applyFill="1"/>
    <xf numFmtId="0" fontId="11" fillId="0" borderId="6" xfId="0" applyFont="1" applyBorder="1"/>
    <xf numFmtId="9" fontId="0" fillId="0" borderId="14" xfId="3" applyFont="1" applyFill="1" applyBorder="1" applyAlignment="1">
      <alignment horizontal="center"/>
    </xf>
    <xf numFmtId="0" fontId="11" fillId="0" borderId="14" xfId="0" applyFont="1" applyBorder="1"/>
    <xf numFmtId="0" fontId="0" fillId="0" borderId="12" xfId="0" applyBorder="1" applyAlignment="1">
      <alignment horizontal="center"/>
    </xf>
    <xf numFmtId="0" fontId="0" fillId="2" borderId="9" xfId="0" applyFill="1" applyBorder="1"/>
    <xf numFmtId="0" fontId="0" fillId="2" borderId="11" xfId="0" applyFill="1" applyBorder="1"/>
    <xf numFmtId="10" fontId="0" fillId="2" borderId="0" xfId="3" applyNumberFormat="1" applyFont="1" applyFill="1"/>
    <xf numFmtId="0" fontId="0" fillId="2" borderId="0" xfId="0" applyFill="1" applyAlignment="1">
      <alignment wrapText="1"/>
    </xf>
    <xf numFmtId="0" fontId="8" fillId="2" borderId="0" xfId="0" applyFont="1" applyFill="1" applyAlignment="1">
      <alignment vertical="center"/>
    </xf>
    <xf numFmtId="0" fontId="8" fillId="0" borderId="0" xfId="0" applyFont="1" applyAlignment="1">
      <alignment vertical="top" wrapText="1"/>
    </xf>
    <xf numFmtId="0" fontId="2" fillId="7" borderId="4" xfId="0" applyFont="1" applyFill="1" applyBorder="1" applyAlignment="1">
      <alignment vertical="center"/>
    </xf>
    <xf numFmtId="0" fontId="2" fillId="7" borderId="1" xfId="0" applyFont="1" applyFill="1" applyBorder="1" applyAlignment="1">
      <alignment horizontal="center"/>
    </xf>
    <xf numFmtId="0" fontId="2" fillId="7" borderId="3" xfId="0" applyFont="1" applyFill="1" applyBorder="1" applyAlignment="1">
      <alignment vertical="center"/>
    </xf>
    <xf numFmtId="10" fontId="0" fillId="2" borderId="0" xfId="0" applyNumberFormat="1" applyFill="1"/>
    <xf numFmtId="14" fontId="0" fillId="0" borderId="0" xfId="0" applyNumberFormat="1" applyAlignment="1">
      <alignment horizontal="left" vertical="center"/>
    </xf>
    <xf numFmtId="3" fontId="2" fillId="0" borderId="0" xfId="0" applyNumberFormat="1" applyFont="1"/>
    <xf numFmtId="0" fontId="0" fillId="0" borderId="0" xfId="0" applyAlignment="1">
      <alignment horizontal="left"/>
    </xf>
    <xf numFmtId="0" fontId="0" fillId="0" borderId="0" xfId="0" applyAlignment="1">
      <alignment horizontal="left" vertical="center"/>
    </xf>
    <xf numFmtId="0" fontId="6" fillId="0" borderId="0" xfId="0" applyFont="1" applyAlignment="1">
      <alignment horizontal="center"/>
    </xf>
    <xf numFmtId="0" fontId="6" fillId="0" borderId="0" xfId="0" applyFont="1" applyAlignment="1">
      <alignment horizontal="center" vertical="top" wrapText="1"/>
    </xf>
    <xf numFmtId="0" fontId="8" fillId="2" borderId="14" xfId="0" applyFont="1" applyFill="1" applyBorder="1" applyAlignment="1">
      <alignment horizontal="left" wrapText="1"/>
    </xf>
    <xf numFmtId="0" fontId="8" fillId="2" borderId="14" xfId="0" applyFont="1" applyFill="1" applyBorder="1" applyAlignment="1">
      <alignment horizontal="left"/>
    </xf>
    <xf numFmtId="0" fontId="0" fillId="0" borderId="11" xfId="0" applyBorder="1" applyAlignment="1">
      <alignment horizontal="left" vertical="center"/>
    </xf>
    <xf numFmtId="0" fontId="11" fillId="0" borderId="0" xfId="0" applyFont="1"/>
    <xf numFmtId="0" fontId="0" fillId="0" borderId="6" xfId="0" applyBorder="1" applyAlignment="1">
      <alignment horizontal="left" vertical="center"/>
    </xf>
    <xf numFmtId="164" fontId="0" fillId="2" borderId="0" xfId="0" applyNumberFormat="1" applyFill="1"/>
    <xf numFmtId="0" fontId="8" fillId="14" borderId="0" xfId="0" applyFont="1" applyFill="1" applyAlignment="1">
      <alignment vertical="top"/>
    </xf>
    <xf numFmtId="0" fontId="8" fillId="13" borderId="0" xfId="0" applyFont="1" applyFill="1" applyAlignment="1">
      <alignment vertical="top" wrapText="1"/>
    </xf>
    <xf numFmtId="0" fontId="19" fillId="0" borderId="0" xfId="0" applyFont="1"/>
    <xf numFmtId="0" fontId="20" fillId="0" borderId="0" xfId="0" applyFont="1" applyAlignment="1">
      <alignment horizontal="left" vertical="center" wrapText="1"/>
    </xf>
    <xf numFmtId="0" fontId="20" fillId="0" borderId="0" xfId="0" applyFont="1" applyAlignment="1">
      <alignment vertical="center" wrapText="1"/>
    </xf>
    <xf numFmtId="0" fontId="20" fillId="0" borderId="0" xfId="0" applyFont="1" applyAlignment="1">
      <alignment vertical="center"/>
    </xf>
    <xf numFmtId="0" fontId="21" fillId="0" borderId="0" xfId="0" applyFont="1" applyAlignment="1">
      <alignment vertical="center" wrapText="1"/>
    </xf>
    <xf numFmtId="0" fontId="20" fillId="0" borderId="0" xfId="0" applyFont="1"/>
    <xf numFmtId="0" fontId="18" fillId="0" borderId="0" xfId="0" applyFont="1"/>
    <xf numFmtId="0" fontId="20" fillId="2" borderId="0" xfId="0" applyFont="1" applyFill="1"/>
    <xf numFmtId="0" fontId="26" fillId="2" borderId="0" xfId="0" applyFont="1" applyFill="1"/>
    <xf numFmtId="0" fontId="27" fillId="0" borderId="0" xfId="0" applyFont="1"/>
    <xf numFmtId="0" fontId="20" fillId="2" borderId="2" xfId="0" applyFont="1" applyFill="1" applyBorder="1"/>
    <xf numFmtId="0" fontId="18" fillId="5" borderId="1" xfId="0" applyFont="1" applyFill="1" applyBorder="1" applyAlignment="1">
      <alignment horizontal="center"/>
    </xf>
    <xf numFmtId="0" fontId="18" fillId="0" borderId="1" xfId="0" applyFont="1" applyBorder="1" applyAlignment="1">
      <alignment horizontal="center"/>
    </xf>
    <xf numFmtId="0" fontId="18" fillId="2" borderId="1" xfId="0" applyFont="1" applyFill="1" applyBorder="1" applyAlignment="1">
      <alignment horizontal="center"/>
    </xf>
    <xf numFmtId="0" fontId="20" fillId="2" borderId="7" xfId="0" applyFont="1" applyFill="1" applyBorder="1"/>
    <xf numFmtId="0" fontId="18" fillId="5" borderId="2" xfId="0" applyFont="1" applyFill="1" applyBorder="1" applyAlignment="1">
      <alignment horizontal="center"/>
    </xf>
    <xf numFmtId="0" fontId="20" fillId="5" borderId="7" xfId="0" applyFont="1" applyFill="1" applyBorder="1" applyAlignment="1">
      <alignment horizontal="left" vertical="top" wrapText="1"/>
    </xf>
    <xf numFmtId="0" fontId="20" fillId="2" borderId="7" xfId="0" applyFont="1" applyFill="1" applyBorder="1" applyAlignment="1">
      <alignment horizontal="left" vertical="top" wrapText="1"/>
    </xf>
    <xf numFmtId="0" fontId="20" fillId="5" borderId="2" xfId="0" applyFont="1" applyFill="1" applyBorder="1" applyAlignment="1">
      <alignment horizontal="left" vertical="top" wrapText="1"/>
    </xf>
    <xf numFmtId="0" fontId="18" fillId="5" borderId="1" xfId="0" applyFont="1" applyFill="1" applyBorder="1" applyAlignment="1">
      <alignment horizontal="center" vertical="top" wrapText="1"/>
    </xf>
    <xf numFmtId="0" fontId="18" fillId="2" borderId="1" xfId="0" applyFont="1" applyFill="1" applyBorder="1" applyAlignment="1">
      <alignment horizontal="center" vertical="top" wrapText="1"/>
    </xf>
    <xf numFmtId="0" fontId="18" fillId="5" borderId="1" xfId="0" applyFont="1" applyFill="1" applyBorder="1" applyAlignment="1">
      <alignment horizontal="center" wrapText="1"/>
    </xf>
    <xf numFmtId="0" fontId="20" fillId="2" borderId="7" xfId="0" applyFont="1" applyFill="1" applyBorder="1" applyAlignment="1">
      <alignment horizontal="left"/>
    </xf>
    <xf numFmtId="166" fontId="20" fillId="5" borderId="7" xfId="1" applyNumberFormat="1" applyFont="1" applyFill="1" applyBorder="1" applyAlignment="1">
      <alignment horizontal="center"/>
    </xf>
    <xf numFmtId="3" fontId="20" fillId="2" borderId="7" xfId="1" applyNumberFormat="1" applyFont="1" applyFill="1" applyBorder="1" applyAlignment="1">
      <alignment horizontal="center"/>
    </xf>
    <xf numFmtId="0" fontId="20" fillId="5" borderId="7" xfId="1" applyNumberFormat="1" applyFont="1" applyFill="1" applyBorder="1" applyAlignment="1">
      <alignment horizontal="center"/>
    </xf>
    <xf numFmtId="3" fontId="20" fillId="5" borderId="7" xfId="1" applyNumberFormat="1" applyFont="1" applyFill="1" applyBorder="1" applyAlignment="1">
      <alignment horizontal="center"/>
    </xf>
    <xf numFmtId="0" fontId="20" fillId="0" borderId="0" xfId="0" applyFont="1" applyAlignment="1">
      <alignment horizontal="center"/>
    </xf>
    <xf numFmtId="0" fontId="21" fillId="2" borderId="7" xfId="0" applyFont="1" applyFill="1" applyBorder="1"/>
    <xf numFmtId="164" fontId="21" fillId="5" borderId="7" xfId="1" applyNumberFormat="1" applyFont="1" applyFill="1" applyBorder="1" applyAlignment="1">
      <alignment horizontal="center"/>
    </xf>
    <xf numFmtId="164" fontId="21" fillId="2" borderId="7" xfId="1" applyNumberFormat="1" applyFont="1" applyFill="1" applyBorder="1" applyAlignment="1">
      <alignment horizontal="center"/>
    </xf>
    <xf numFmtId="9" fontId="21" fillId="5" borderId="7" xfId="3" applyFont="1" applyFill="1" applyBorder="1" applyAlignment="1">
      <alignment horizontal="center"/>
    </xf>
    <xf numFmtId="0" fontId="21" fillId="0" borderId="0" xfId="0" applyFont="1"/>
    <xf numFmtId="164" fontId="20" fillId="5" borderId="7" xfId="1" applyNumberFormat="1" applyFont="1" applyFill="1" applyBorder="1"/>
    <xf numFmtId="164" fontId="20" fillId="2" borderId="7" xfId="1" applyNumberFormat="1" applyFont="1" applyFill="1" applyBorder="1"/>
    <xf numFmtId="0" fontId="20" fillId="5" borderId="7" xfId="0" applyFont="1" applyFill="1" applyBorder="1"/>
    <xf numFmtId="0" fontId="20" fillId="2" borderId="8" xfId="0" applyFont="1" applyFill="1" applyBorder="1"/>
    <xf numFmtId="0" fontId="20" fillId="5" borderId="8" xfId="0" applyFont="1" applyFill="1" applyBorder="1"/>
    <xf numFmtId="0" fontId="6" fillId="2" borderId="3" xfId="0" applyFont="1" applyFill="1" applyBorder="1" applyAlignment="1">
      <alignment horizontal="center" wrapText="1"/>
    </xf>
    <xf numFmtId="0" fontId="18" fillId="0" borderId="0" xfId="0" applyFont="1" applyAlignment="1">
      <alignment vertical="center"/>
    </xf>
    <xf numFmtId="0" fontId="29" fillId="0" borderId="0" xfId="0" applyFont="1" applyAlignment="1">
      <alignment vertical="center"/>
    </xf>
    <xf numFmtId="167" fontId="30" fillId="0" borderId="0" xfId="3" applyNumberFormat="1" applyFont="1" applyAlignment="1">
      <alignment horizontal="center" wrapText="1"/>
    </xf>
    <xf numFmtId="0" fontId="20" fillId="7" borderId="0" xfId="0" applyFont="1" applyFill="1"/>
    <xf numFmtId="0" fontId="18" fillId="7" borderId="0" xfId="0" applyFont="1" applyFill="1"/>
    <xf numFmtId="0" fontId="20" fillId="0" borderId="0" xfId="0" applyFont="1" applyAlignment="1">
      <alignment wrapText="1"/>
    </xf>
    <xf numFmtId="0" fontId="29" fillId="15" borderId="0" xfId="0" applyFont="1" applyFill="1"/>
    <xf numFmtId="167" fontId="29" fillId="15" borderId="0" xfId="3" applyNumberFormat="1" applyFont="1" applyFill="1"/>
    <xf numFmtId="167" fontId="31" fillId="15" borderId="0" xfId="3" applyNumberFormat="1" applyFont="1" applyFill="1" applyAlignment="1">
      <alignment horizontal="center"/>
    </xf>
    <xf numFmtId="0" fontId="32" fillId="0" borderId="17" xfId="0" applyFont="1" applyBorder="1"/>
    <xf numFmtId="0" fontId="32" fillId="0" borderId="0" xfId="0" applyFont="1"/>
    <xf numFmtId="3" fontId="32" fillId="0" borderId="0" xfId="0" applyNumberFormat="1" applyFont="1"/>
    <xf numFmtId="167" fontId="32" fillId="0" borderId="0" xfId="3" applyNumberFormat="1" applyFont="1"/>
    <xf numFmtId="0" fontId="26" fillId="0" borderId="0" xfId="0" applyFont="1" applyAlignment="1">
      <alignment horizontal="center"/>
    </xf>
    <xf numFmtId="167" fontId="32" fillId="0" borderId="0" xfId="3" applyNumberFormat="1" applyFont="1" applyFill="1"/>
    <xf numFmtId="0" fontId="32" fillId="0" borderId="0" xfId="0" applyFont="1" applyAlignment="1">
      <alignment horizontal="left" vertical="center" wrapText="1"/>
    </xf>
    <xf numFmtId="0" fontId="29" fillId="0" borderId="14" xfId="0" applyFont="1" applyBorder="1"/>
    <xf numFmtId="0" fontId="32" fillId="0" borderId="14" xfId="0" applyFont="1" applyBorder="1"/>
    <xf numFmtId="3" fontId="32" fillId="0" borderId="14" xfId="0" applyNumberFormat="1" applyFont="1" applyBorder="1"/>
    <xf numFmtId="0" fontId="32" fillId="7" borderId="0" xfId="0" applyFont="1" applyFill="1"/>
    <xf numFmtId="0" fontId="29" fillId="7" borderId="0" xfId="0" applyFont="1" applyFill="1"/>
    <xf numFmtId="164" fontId="29" fillId="7" borderId="0" xfId="1" applyNumberFormat="1" applyFont="1" applyFill="1" applyBorder="1"/>
    <xf numFmtId="167" fontId="29" fillId="7" borderId="0" xfId="3" applyNumberFormat="1" applyFont="1" applyFill="1" applyBorder="1"/>
    <xf numFmtId="0" fontId="29" fillId="5" borderId="19" xfId="0" applyFont="1" applyFill="1" applyBorder="1"/>
    <xf numFmtId="0" fontId="31" fillId="5" borderId="20" xfId="0" applyFont="1" applyFill="1" applyBorder="1"/>
    <xf numFmtId="0" fontId="31" fillId="5" borderId="20" xfId="3" applyNumberFormat="1" applyFont="1" applyFill="1" applyBorder="1"/>
    <xf numFmtId="0" fontId="31" fillId="5" borderId="21" xfId="3" applyNumberFormat="1" applyFont="1" applyFill="1" applyBorder="1"/>
    <xf numFmtId="3" fontId="32" fillId="5" borderId="22" xfId="0" applyNumberFormat="1" applyFont="1" applyFill="1" applyBorder="1"/>
    <xf numFmtId="3" fontId="32" fillId="5" borderId="0" xfId="0" applyNumberFormat="1" applyFont="1" applyFill="1"/>
    <xf numFmtId="3" fontId="32" fillId="5" borderId="23" xfId="0" applyNumberFormat="1" applyFont="1" applyFill="1" applyBorder="1"/>
    <xf numFmtId="3" fontId="26" fillId="0" borderId="0" xfId="0" applyNumberFormat="1" applyFont="1" applyAlignment="1">
      <alignment horizontal="center"/>
    </xf>
    <xf numFmtId="3" fontId="29" fillId="7" borderId="24" xfId="0" applyNumberFormat="1" applyFont="1" applyFill="1" applyBorder="1"/>
    <xf numFmtId="3" fontId="29" fillId="7" borderId="25" xfId="0" applyNumberFormat="1" applyFont="1" applyFill="1" applyBorder="1"/>
    <xf numFmtId="3" fontId="29" fillId="7" borderId="26" xfId="0" applyNumberFormat="1" applyFont="1" applyFill="1" applyBorder="1"/>
    <xf numFmtId="0" fontId="32" fillId="0" borderId="0" xfId="0" applyFont="1" applyAlignment="1">
      <alignment vertical="center"/>
    </xf>
    <xf numFmtId="3" fontId="33" fillId="5" borderId="19" xfId="0" applyNumberFormat="1" applyFont="1" applyFill="1" applyBorder="1"/>
    <xf numFmtId="0" fontId="32" fillId="5" borderId="20" xfId="0" applyFont="1" applyFill="1" applyBorder="1"/>
    <xf numFmtId="3" fontId="32" fillId="5" borderId="20" xfId="0" applyNumberFormat="1" applyFont="1" applyFill="1" applyBorder="1"/>
    <xf numFmtId="167" fontId="32" fillId="5" borderId="20" xfId="3" applyNumberFormat="1" applyFont="1" applyFill="1" applyBorder="1"/>
    <xf numFmtId="167" fontId="32" fillId="5" borderId="21" xfId="3" applyNumberFormat="1" applyFont="1" applyFill="1" applyBorder="1"/>
    <xf numFmtId="0" fontId="32" fillId="0" borderId="0" xfId="0" applyFont="1" applyAlignment="1">
      <alignment wrapText="1"/>
    </xf>
    <xf numFmtId="167" fontId="29" fillId="5" borderId="21" xfId="3" applyNumberFormat="1" applyFont="1" applyFill="1" applyBorder="1"/>
    <xf numFmtId="0" fontId="32" fillId="5" borderId="22" xfId="0" applyFont="1" applyFill="1" applyBorder="1"/>
    <xf numFmtId="0" fontId="32" fillId="5" borderId="0" xfId="0" applyFont="1" applyFill="1"/>
    <xf numFmtId="167" fontId="29" fillId="5" borderId="0" xfId="3" applyNumberFormat="1" applyFont="1" applyFill="1" applyBorder="1" applyAlignment="1">
      <alignment horizontal="center"/>
    </xf>
    <xf numFmtId="167" fontId="29" fillId="5" borderId="0" xfId="3" applyNumberFormat="1" applyFont="1" applyFill="1" applyBorder="1"/>
    <xf numFmtId="3" fontId="32" fillId="5" borderId="0" xfId="0" applyNumberFormat="1" applyFont="1" applyFill="1" applyAlignment="1">
      <alignment horizontal="center"/>
    </xf>
    <xf numFmtId="0" fontId="32" fillId="5" borderId="24" xfId="0" applyFont="1" applyFill="1" applyBorder="1"/>
    <xf numFmtId="3" fontId="32" fillId="5" borderId="25" xfId="0" applyNumberFormat="1" applyFont="1" applyFill="1" applyBorder="1"/>
    <xf numFmtId="3" fontId="32" fillId="5" borderId="25" xfId="0" applyNumberFormat="1" applyFont="1" applyFill="1" applyBorder="1" applyAlignment="1">
      <alignment horizontal="center"/>
    </xf>
    <xf numFmtId="167" fontId="32" fillId="5" borderId="26" xfId="3" applyNumberFormat="1" applyFont="1" applyFill="1" applyBorder="1"/>
    <xf numFmtId="0" fontId="18" fillId="15" borderId="17" xfId="0" applyFont="1" applyFill="1" applyBorder="1" applyAlignment="1">
      <alignment horizontal="center"/>
    </xf>
    <xf numFmtId="0" fontId="18" fillId="15" borderId="17" xfId="0" applyFont="1" applyFill="1" applyBorder="1"/>
    <xf numFmtId="3" fontId="18" fillId="15" borderId="17" xfId="0" applyNumberFormat="1" applyFont="1" applyFill="1" applyBorder="1" applyAlignment="1">
      <alignment horizontal="center"/>
    </xf>
    <xf numFmtId="3" fontId="20" fillId="0" borderId="0" xfId="0" applyNumberFormat="1" applyFont="1" applyAlignment="1">
      <alignment horizontal="right"/>
    </xf>
    <xf numFmtId="0" fontId="20" fillId="0" borderId="0" xfId="0" applyFont="1" applyAlignment="1">
      <alignment horizontal="center" vertical="center"/>
    </xf>
    <xf numFmtId="0" fontId="20" fillId="0" borderId="17" xfId="0" applyFont="1" applyBorder="1" applyAlignment="1">
      <alignment horizontal="center"/>
    </xf>
    <xf numFmtId="0" fontId="20" fillId="0" borderId="17" xfId="0" applyFont="1" applyBorder="1" applyAlignment="1">
      <alignment horizontal="center" vertical="center"/>
    </xf>
    <xf numFmtId="3" fontId="18" fillId="11" borderId="0" xfId="0" applyNumberFormat="1" applyFont="1" applyFill="1" applyAlignment="1">
      <alignment horizontal="right"/>
    </xf>
    <xf numFmtId="0" fontId="19" fillId="0" borderId="0" xfId="0" applyFont="1" applyAlignment="1">
      <alignment vertical="center"/>
    </xf>
    <xf numFmtId="0" fontId="18" fillId="15" borderId="0" xfId="0" applyFont="1" applyFill="1" applyAlignment="1">
      <alignment vertical="center"/>
    </xf>
    <xf numFmtId="166" fontId="18" fillId="15" borderId="0" xfId="0" applyNumberFormat="1" applyFont="1" applyFill="1" applyAlignment="1">
      <alignment vertical="center"/>
    </xf>
    <xf numFmtId="9" fontId="18" fillId="15" borderId="0" xfId="3" applyFont="1" applyFill="1" applyAlignment="1">
      <alignment vertical="center"/>
    </xf>
    <xf numFmtId="3" fontId="18" fillId="15" borderId="0" xfId="0" applyNumberFormat="1" applyFont="1" applyFill="1" applyAlignment="1">
      <alignment vertical="center"/>
    </xf>
    <xf numFmtId="0" fontId="29" fillId="15" borderId="0" xfId="0" applyFont="1" applyFill="1" applyAlignment="1">
      <alignment vertical="center" wrapText="1"/>
    </xf>
    <xf numFmtId="3" fontId="32" fillId="0" borderId="0" xfId="0" applyNumberFormat="1" applyFont="1" applyAlignment="1">
      <alignment vertical="center"/>
    </xf>
    <xf numFmtId="9" fontId="32" fillId="0" borderId="0" xfId="3" applyFont="1" applyAlignment="1">
      <alignment vertical="center"/>
    </xf>
    <xf numFmtId="0" fontId="18" fillId="0" borderId="0" xfId="0" applyFont="1" applyAlignment="1">
      <alignment vertical="center" wrapText="1"/>
    </xf>
    <xf numFmtId="0" fontId="20" fillId="0" borderId="9" xfId="0" applyFont="1" applyBorder="1" applyAlignment="1">
      <alignment vertical="center"/>
    </xf>
    <xf numFmtId="167" fontId="20" fillId="8" borderId="28" xfId="0" applyNumberFormat="1" applyFont="1" applyFill="1" applyBorder="1"/>
    <xf numFmtId="0" fontId="20" fillId="0" borderId="11" xfId="0" applyFont="1" applyBorder="1" applyAlignment="1">
      <alignment vertical="center"/>
    </xf>
    <xf numFmtId="0" fontId="35" fillId="2" borderId="0" xfId="0" applyFont="1" applyFill="1"/>
    <xf numFmtId="0" fontId="36" fillId="7" borderId="4" xfId="0" applyFont="1" applyFill="1" applyBorder="1"/>
    <xf numFmtId="0" fontId="37" fillId="0" borderId="0" xfId="0" applyFont="1"/>
    <xf numFmtId="0" fontId="36" fillId="0" borderId="0" xfId="0" applyFont="1"/>
    <xf numFmtId="0" fontId="38" fillId="9" borderId="29" xfId="0" applyFont="1" applyFill="1" applyBorder="1" applyAlignment="1">
      <alignment horizontal="left"/>
    </xf>
    <xf numFmtId="0" fontId="39" fillId="9" borderId="30" xfId="0" applyFont="1" applyFill="1" applyBorder="1"/>
    <xf numFmtId="164" fontId="38" fillId="9" borderId="18" xfId="1" applyNumberFormat="1" applyFont="1" applyFill="1" applyBorder="1" applyAlignment="1">
      <alignment horizontal="center"/>
    </xf>
    <xf numFmtId="0" fontId="36" fillId="9" borderId="29" xfId="0" applyFont="1" applyFill="1" applyBorder="1"/>
    <xf numFmtId="0" fontId="36" fillId="9" borderId="30" xfId="0" applyFont="1" applyFill="1" applyBorder="1" applyAlignment="1">
      <alignment horizontal="right"/>
    </xf>
    <xf numFmtId="37" fontId="41" fillId="9" borderId="18" xfId="0" applyNumberFormat="1" applyFont="1" applyFill="1" applyBorder="1" applyAlignment="1">
      <alignment horizontal="center" vertical="center"/>
    </xf>
    <xf numFmtId="0" fontId="19" fillId="2" borderId="0" xfId="0" applyFont="1" applyFill="1"/>
    <xf numFmtId="0" fontId="24" fillId="2" borderId="0" xfId="0" applyFont="1" applyFill="1" applyAlignment="1">
      <alignment vertical="center" wrapText="1"/>
    </xf>
    <xf numFmtId="0" fontId="24" fillId="2" borderId="0" xfId="0" applyFont="1" applyFill="1" applyAlignment="1">
      <alignment wrapText="1"/>
    </xf>
    <xf numFmtId="0" fontId="24" fillId="2" borderId="14" xfId="0" applyFont="1" applyFill="1" applyBorder="1" applyAlignment="1">
      <alignment wrapText="1"/>
    </xf>
    <xf numFmtId="0" fontId="18" fillId="0" borderId="1" xfId="0" applyFont="1" applyBorder="1" applyAlignment="1">
      <alignment horizontal="center" vertical="center" wrapText="1"/>
    </xf>
    <xf numFmtId="164" fontId="18" fillId="0" borderId="10" xfId="1" applyNumberFormat="1" applyFont="1" applyFill="1" applyBorder="1" applyAlignment="1">
      <alignment vertical="center"/>
    </xf>
    <xf numFmtId="0" fontId="18" fillId="0" borderId="4" xfId="0" applyFont="1" applyBorder="1" applyAlignment="1">
      <alignment horizontal="center" vertical="center" wrapText="1"/>
    </xf>
    <xf numFmtId="164" fontId="18" fillId="0" borderId="4" xfId="1" applyNumberFormat="1" applyFont="1" applyFill="1" applyBorder="1" applyAlignment="1">
      <alignment vertical="center"/>
    </xf>
    <xf numFmtId="164" fontId="18" fillId="0" borderId="10" xfId="1" applyNumberFormat="1" applyFont="1" applyFill="1" applyBorder="1" applyAlignment="1">
      <alignment horizontal="center" vertical="center"/>
    </xf>
    <xf numFmtId="164" fontId="18" fillId="0" borderId="10" xfId="1" applyNumberFormat="1" applyFont="1" applyFill="1" applyBorder="1" applyAlignment="1">
      <alignment vertical="center" wrapText="1"/>
    </xf>
    <xf numFmtId="164" fontId="18" fillId="0" borderId="13" xfId="1" applyNumberFormat="1" applyFont="1" applyFill="1" applyBorder="1" applyAlignment="1">
      <alignment horizontal="center" vertical="center" wrapText="1"/>
    </xf>
    <xf numFmtId="0" fontId="43" fillId="2" borderId="0" xfId="0" applyFont="1" applyFill="1"/>
    <xf numFmtId="0" fontId="32" fillId="2" borderId="0" xfId="0" applyFont="1" applyFill="1"/>
    <xf numFmtId="0" fontId="32" fillId="0" borderId="2" xfId="0" applyFont="1" applyBorder="1"/>
    <xf numFmtId="0" fontId="45" fillId="0" borderId="9" xfId="0" applyFont="1" applyBorder="1" applyAlignment="1">
      <alignment horizontal="left"/>
    </xf>
    <xf numFmtId="0" fontId="45" fillId="0" borderId="0" xfId="0" applyFont="1" applyAlignment="1">
      <alignment horizontal="left"/>
    </xf>
    <xf numFmtId="0" fontId="45" fillId="0" borderId="0" xfId="0" applyFont="1" applyAlignment="1">
      <alignment horizontal="center"/>
    </xf>
    <xf numFmtId="0" fontId="45" fillId="0" borderId="10" xfId="0" applyFont="1" applyBorder="1" applyAlignment="1">
      <alignment horizontal="center"/>
    </xf>
    <xf numFmtId="0" fontId="45" fillId="0" borderId="13" xfId="0" applyFont="1" applyBorder="1" applyAlignment="1">
      <alignment horizontal="center"/>
    </xf>
    <xf numFmtId="0" fontId="44" fillId="0" borderId="0" xfId="0" applyFont="1"/>
    <xf numFmtId="0" fontId="32" fillId="0" borderId="7" xfId="0" applyFont="1" applyBorder="1"/>
    <xf numFmtId="0" fontId="32" fillId="0" borderId="0" xfId="0" applyFont="1" applyAlignment="1">
      <alignment horizontal="center"/>
    </xf>
    <xf numFmtId="167" fontId="32" fillId="0" borderId="0" xfId="3" applyNumberFormat="1" applyFont="1" applyFill="1" applyBorder="1" applyAlignment="1">
      <alignment horizontal="center"/>
    </xf>
    <xf numFmtId="0" fontId="32" fillId="0" borderId="16" xfId="0" applyFont="1" applyBorder="1" applyAlignment="1">
      <alignment horizontal="center"/>
    </xf>
    <xf numFmtId="0" fontId="26" fillId="3" borderId="0" xfId="0" applyFont="1" applyFill="1"/>
    <xf numFmtId="164" fontId="26" fillId="0" borderId="0" xfId="1" applyNumberFormat="1" applyFont="1"/>
    <xf numFmtId="0" fontId="32" fillId="0" borderId="6" xfId="0" applyFont="1" applyBorder="1" applyAlignment="1">
      <alignment horizontal="left" vertical="center"/>
    </xf>
    <xf numFmtId="0" fontId="32" fillId="0" borderId="6" xfId="0" applyFont="1" applyBorder="1"/>
    <xf numFmtId="0" fontId="46" fillId="0" borderId="6" xfId="0" applyFont="1" applyBorder="1"/>
    <xf numFmtId="0" fontId="32" fillId="0" borderId="0" xfId="0" applyFont="1" applyAlignment="1">
      <alignment horizontal="left" vertical="center"/>
    </xf>
    <xf numFmtId="0" fontId="46" fillId="0" borderId="0" xfId="0" applyFont="1"/>
    <xf numFmtId="9" fontId="32" fillId="0" borderId="0" xfId="3" applyFont="1" applyFill="1" applyBorder="1" applyAlignment="1">
      <alignment horizontal="center"/>
    </xf>
    <xf numFmtId="0" fontId="47" fillId="7" borderId="10" xfId="0" applyFont="1" applyFill="1" applyBorder="1" applyAlignment="1">
      <alignment vertical="center"/>
    </xf>
    <xf numFmtId="3" fontId="48" fillId="7" borderId="10" xfId="0" applyNumberFormat="1" applyFont="1" applyFill="1" applyBorder="1"/>
    <xf numFmtId="3" fontId="49" fillId="7" borderId="10" xfId="0" applyNumberFormat="1" applyFont="1" applyFill="1" applyBorder="1"/>
    <xf numFmtId="0" fontId="51" fillId="2" borderId="0" xfId="0" applyFont="1" applyFill="1"/>
    <xf numFmtId="0" fontId="49" fillId="2" borderId="0" xfId="0" applyFont="1" applyFill="1"/>
    <xf numFmtId="0" fontId="47" fillId="7" borderId="14" xfId="0" applyFont="1" applyFill="1" applyBorder="1" applyAlignment="1">
      <alignment vertical="center"/>
    </xf>
    <xf numFmtId="3" fontId="48" fillId="7" borderId="14" xfId="0" applyNumberFormat="1" applyFont="1" applyFill="1" applyBorder="1"/>
    <xf numFmtId="3" fontId="49" fillId="7" borderId="14" xfId="0" applyNumberFormat="1" applyFont="1" applyFill="1" applyBorder="1"/>
    <xf numFmtId="0" fontId="50" fillId="2" borderId="14" xfId="0" applyFont="1" applyFill="1" applyBorder="1" applyAlignment="1">
      <alignment vertical="center"/>
    </xf>
    <xf numFmtId="3" fontId="49" fillId="2" borderId="0" xfId="0" applyNumberFormat="1" applyFont="1" applyFill="1"/>
    <xf numFmtId="0" fontId="48" fillId="0" borderId="1" xfId="0" applyFont="1" applyBorder="1" applyAlignment="1">
      <alignment horizontal="center" vertical="center" wrapText="1"/>
    </xf>
    <xf numFmtId="0" fontId="49" fillId="3" borderId="0" xfId="0" applyFont="1" applyFill="1" applyAlignment="1">
      <alignment wrapText="1"/>
    </xf>
    <xf numFmtId="0" fontId="49" fillId="0" borderId="0" xfId="0" applyFont="1" applyAlignment="1">
      <alignment wrapText="1"/>
    </xf>
    <xf numFmtId="0" fontId="49" fillId="0" borderId="0" xfId="0" applyFont="1"/>
    <xf numFmtId="0" fontId="51" fillId="0" borderId="0" xfId="0" applyFont="1" applyAlignment="1">
      <alignment wrapText="1"/>
    </xf>
    <xf numFmtId="0" fontId="52" fillId="0" borderId="0" xfId="0" applyFont="1" applyAlignment="1">
      <alignment horizontal="center"/>
    </xf>
    <xf numFmtId="0" fontId="49" fillId="3" borderId="0" xfId="0" applyFont="1" applyFill="1"/>
    <xf numFmtId="0" fontId="51" fillId="0" borderId="0" xfId="0" applyFont="1"/>
    <xf numFmtId="165" fontId="49" fillId="0" borderId="0" xfId="2" applyNumberFormat="1" applyFont="1" applyFill="1"/>
    <xf numFmtId="164" fontId="49" fillId="0" borderId="0" xfId="1" applyNumberFormat="1" applyFont="1" applyFill="1" applyAlignment="1">
      <alignment horizontal="center"/>
    </xf>
    <xf numFmtId="167" fontId="49" fillId="0" borderId="0" xfId="0" applyNumberFormat="1" applyFont="1" applyAlignment="1">
      <alignment horizontal="center"/>
    </xf>
    <xf numFmtId="164" fontId="49" fillId="0" borderId="0" xfId="1" applyNumberFormat="1" applyFont="1" applyFill="1"/>
    <xf numFmtId="0" fontId="49" fillId="0" borderId="0" xfId="0" applyFont="1" applyAlignment="1">
      <alignment horizontal="center"/>
    </xf>
    <xf numFmtId="164" fontId="49" fillId="0" borderId="0" xfId="0" applyNumberFormat="1" applyFont="1"/>
    <xf numFmtId="164" fontId="49" fillId="3" borderId="0" xfId="1" applyNumberFormat="1" applyFont="1" applyFill="1"/>
    <xf numFmtId="164" fontId="49" fillId="0" borderId="0" xfId="1" applyNumberFormat="1" applyFont="1"/>
    <xf numFmtId="165" fontId="49" fillId="0" borderId="14" xfId="2" applyNumberFormat="1" applyFont="1" applyFill="1" applyBorder="1"/>
    <xf numFmtId="164" fontId="49" fillId="0" borderId="14" xfId="1" applyNumberFormat="1" applyFont="1" applyFill="1" applyBorder="1"/>
    <xf numFmtId="167" fontId="49" fillId="0" borderId="14" xfId="0" applyNumberFormat="1" applyFont="1" applyBorder="1" applyAlignment="1">
      <alignment horizontal="center"/>
    </xf>
    <xf numFmtId="0" fontId="49" fillId="0" borderId="14" xfId="0" applyFont="1" applyBorder="1" applyAlignment="1">
      <alignment horizontal="center"/>
    </xf>
    <xf numFmtId="164" fontId="49" fillId="0" borderId="14" xfId="0" applyNumberFormat="1" applyFont="1" applyBorder="1"/>
    <xf numFmtId="164" fontId="49" fillId="3" borderId="14" xfId="1" applyNumberFormat="1" applyFont="1" applyFill="1" applyBorder="1"/>
    <xf numFmtId="164" fontId="49" fillId="0" borderId="14" xfId="1" applyNumberFormat="1" applyFont="1" applyBorder="1"/>
    <xf numFmtId="165" fontId="49" fillId="2" borderId="0" xfId="2" applyNumberFormat="1" applyFont="1" applyFill="1"/>
    <xf numFmtId="164" fontId="48" fillId="2" borderId="0" xfId="1" applyNumberFormat="1" applyFont="1" applyFill="1" applyBorder="1" applyAlignment="1">
      <alignment horizontal="center"/>
    </xf>
    <xf numFmtId="10" fontId="49" fillId="2" borderId="0" xfId="0" applyNumberFormat="1" applyFont="1" applyFill="1" applyAlignment="1">
      <alignment horizontal="center"/>
    </xf>
    <xf numFmtId="0" fontId="49" fillId="2" borderId="0" xfId="0" applyFont="1" applyFill="1" applyAlignment="1">
      <alignment horizontal="center"/>
    </xf>
    <xf numFmtId="0" fontId="48" fillId="2" borderId="0" xfId="0" applyFont="1" applyFill="1"/>
    <xf numFmtId="164" fontId="49" fillId="2" borderId="0" xfId="1" applyNumberFormat="1" applyFont="1" applyFill="1"/>
    <xf numFmtId="43" fontId="49" fillId="2" borderId="0" xfId="1" applyFont="1" applyFill="1"/>
    <xf numFmtId="0" fontId="49" fillId="2" borderId="0" xfId="0" applyFont="1" applyFill="1" applyAlignment="1">
      <alignment horizontal="right"/>
    </xf>
    <xf numFmtId="10" fontId="49" fillId="8" borderId="28" xfId="0" applyNumberFormat="1" applyFont="1" applyFill="1" applyBorder="1"/>
    <xf numFmtId="0" fontId="49" fillId="2" borderId="9" xfId="0" applyFont="1" applyFill="1" applyBorder="1"/>
    <xf numFmtId="0" fontId="48" fillId="2" borderId="10" xfId="0" applyFont="1" applyFill="1" applyBorder="1" applyAlignment="1">
      <alignment horizontal="right"/>
    </xf>
    <xf numFmtId="164" fontId="48" fillId="2" borderId="10" xfId="1" applyNumberFormat="1" applyFont="1" applyFill="1" applyBorder="1" applyAlignment="1">
      <alignment horizontal="center"/>
    </xf>
    <xf numFmtId="164" fontId="49" fillId="3" borderId="10" xfId="1" applyNumberFormat="1" applyFont="1" applyFill="1" applyBorder="1"/>
    <xf numFmtId="164" fontId="49" fillId="0" borderId="10" xfId="1" applyNumberFormat="1" applyFont="1" applyFill="1" applyBorder="1"/>
    <xf numFmtId="0" fontId="49" fillId="2" borderId="14" xfId="0" applyFont="1" applyFill="1" applyBorder="1" applyAlignment="1">
      <alignment horizontal="right"/>
    </xf>
    <xf numFmtId="0" fontId="49" fillId="2" borderId="11" xfId="0" applyFont="1" applyFill="1" applyBorder="1"/>
    <xf numFmtId="0" fontId="48" fillId="2" borderId="14" xfId="0" applyFont="1" applyFill="1" applyBorder="1" applyAlignment="1">
      <alignment horizontal="right"/>
    </xf>
    <xf numFmtId="164" fontId="52" fillId="2" borderId="14" xfId="1" applyNumberFormat="1" applyFont="1" applyFill="1" applyBorder="1" applyAlignment="1">
      <alignment horizontal="center"/>
    </xf>
    <xf numFmtId="164" fontId="48" fillId="2" borderId="0" xfId="1" applyNumberFormat="1" applyFont="1" applyFill="1"/>
    <xf numFmtId="164" fontId="51" fillId="2" borderId="0" xfId="1" applyNumberFormat="1" applyFont="1" applyFill="1"/>
    <xf numFmtId="0" fontId="55" fillId="7" borderId="0" xfId="0" applyFont="1" applyFill="1"/>
    <xf numFmtId="10" fontId="55" fillId="7" borderId="0" xfId="0" applyNumberFormat="1" applyFont="1" applyFill="1"/>
    <xf numFmtId="164" fontId="51" fillId="0" borderId="0" xfId="0" applyNumberFormat="1" applyFont="1"/>
    <xf numFmtId="164" fontId="49" fillId="2" borderId="0" xfId="1" applyNumberFormat="1" applyFont="1" applyFill="1" applyAlignment="1">
      <alignment horizontal="right"/>
    </xf>
    <xf numFmtId="0" fontId="48" fillId="2" borderId="0" xfId="0" applyFont="1" applyFill="1" applyAlignment="1">
      <alignment horizontal="right"/>
    </xf>
    <xf numFmtId="164" fontId="48" fillId="3" borderId="15" xfId="1" applyNumberFormat="1" applyFont="1" applyFill="1" applyBorder="1"/>
    <xf numFmtId="164" fontId="48" fillId="9" borderId="15" xfId="1" applyNumberFormat="1" applyFont="1" applyFill="1" applyBorder="1"/>
    <xf numFmtId="164" fontId="49" fillId="0" borderId="15" xfId="1" applyNumberFormat="1" applyFont="1" applyFill="1" applyBorder="1"/>
    <xf numFmtId="164" fontId="49" fillId="7" borderId="9" xfId="1" applyNumberFormat="1" applyFont="1" applyFill="1" applyBorder="1"/>
    <xf numFmtId="0" fontId="47" fillId="7" borderId="10" xfId="0" applyFont="1" applyFill="1" applyBorder="1" applyAlignment="1">
      <alignment horizontal="left" vertical="center"/>
    </xf>
    <xf numFmtId="0" fontId="47" fillId="7" borderId="10" xfId="0" applyFont="1" applyFill="1" applyBorder="1" applyAlignment="1">
      <alignment horizontal="center" vertical="center"/>
    </xf>
    <xf numFmtId="0" fontId="47" fillId="7" borderId="13" xfId="0" applyFont="1" applyFill="1" applyBorder="1" applyAlignment="1">
      <alignment horizontal="center" vertical="center"/>
    </xf>
    <xf numFmtId="164" fontId="48" fillId="3" borderId="0" xfId="1" applyNumberFormat="1" applyFont="1" applyFill="1" applyBorder="1"/>
    <xf numFmtId="164" fontId="48" fillId="12" borderId="0" xfId="1" applyNumberFormat="1" applyFont="1" applyFill="1" applyBorder="1" applyAlignment="1">
      <alignment horizontal="right"/>
    </xf>
    <xf numFmtId="168" fontId="47" fillId="12" borderId="16" xfId="1" applyNumberFormat="1" applyFont="1" applyFill="1" applyBorder="1"/>
    <xf numFmtId="0" fontId="52" fillId="2" borderId="0" xfId="0" applyFont="1" applyFill="1"/>
    <xf numFmtId="164" fontId="51" fillId="0" borderId="0" xfId="1" applyNumberFormat="1" applyFont="1"/>
    <xf numFmtId="0" fontId="55" fillId="2" borderId="0" xfId="0" applyFont="1" applyFill="1" applyAlignment="1">
      <alignment horizontal="right"/>
    </xf>
    <xf numFmtId="168" fontId="55" fillId="2" borderId="16" xfId="1" applyNumberFormat="1" applyFont="1" applyFill="1" applyBorder="1" applyAlignment="1">
      <alignment horizontal="right"/>
    </xf>
    <xf numFmtId="164" fontId="47" fillId="12" borderId="0" xfId="1" applyNumberFormat="1" applyFont="1" applyFill="1" applyBorder="1" applyAlignment="1">
      <alignment horizontal="right"/>
    </xf>
    <xf numFmtId="166" fontId="48" fillId="8" borderId="27" xfId="0" applyNumberFormat="1" applyFont="1" applyFill="1" applyBorder="1"/>
    <xf numFmtId="164" fontId="48" fillId="15" borderId="3" xfId="1" applyNumberFormat="1" applyFont="1" applyFill="1" applyBorder="1"/>
    <xf numFmtId="164" fontId="48" fillId="15" borderId="4" xfId="1" applyNumberFormat="1" applyFont="1" applyFill="1" applyBorder="1"/>
    <xf numFmtId="164" fontId="49" fillId="15" borderId="4" xfId="1" applyNumberFormat="1" applyFont="1" applyFill="1" applyBorder="1"/>
    <xf numFmtId="168" fontId="55" fillId="2" borderId="16" xfId="1" applyNumberFormat="1" applyFont="1" applyFill="1" applyBorder="1" applyAlignment="1">
      <alignment horizontal="center"/>
    </xf>
    <xf numFmtId="164" fontId="49" fillId="0" borderId="9" xfId="1" applyNumberFormat="1" applyFont="1" applyBorder="1"/>
    <xf numFmtId="0" fontId="48" fillId="0" borderId="10" xfId="0" applyFont="1" applyBorder="1" applyAlignment="1">
      <alignment horizontal="right"/>
    </xf>
    <xf numFmtId="164" fontId="48" fillId="0" borderId="10" xfId="1" applyNumberFormat="1" applyFont="1" applyBorder="1"/>
    <xf numFmtId="164" fontId="49" fillId="0" borderId="10" xfId="1" applyNumberFormat="1" applyFont="1" applyBorder="1"/>
    <xf numFmtId="164" fontId="49" fillId="10" borderId="3" xfId="1" applyNumberFormat="1" applyFont="1" applyFill="1" applyBorder="1"/>
    <xf numFmtId="0" fontId="48" fillId="10" borderId="4" xfId="0" applyFont="1" applyFill="1" applyBorder="1" applyAlignment="1">
      <alignment horizontal="right"/>
    </xf>
    <xf numFmtId="164" fontId="48" fillId="10" borderId="10" xfId="1" applyNumberFormat="1" applyFont="1" applyFill="1" applyBorder="1"/>
    <xf numFmtId="164" fontId="49" fillId="10" borderId="4" xfId="1" applyNumberFormat="1" applyFont="1" applyFill="1" applyBorder="1"/>
    <xf numFmtId="164" fontId="49" fillId="2" borderId="0" xfId="1" applyNumberFormat="1" applyFont="1" applyFill="1" applyBorder="1" applyAlignment="1">
      <alignment horizontal="right"/>
    </xf>
    <xf numFmtId="9" fontId="48" fillId="8" borderId="28" xfId="0" applyNumberFormat="1" applyFont="1" applyFill="1" applyBorder="1" applyAlignment="1">
      <alignment horizontal="center"/>
    </xf>
    <xf numFmtId="164" fontId="49" fillId="3" borderId="0" xfId="1" applyNumberFormat="1" applyFont="1" applyFill="1" applyBorder="1"/>
    <xf numFmtId="164" fontId="49" fillId="0" borderId="0" xfId="1" applyNumberFormat="1" applyFont="1" applyBorder="1"/>
    <xf numFmtId="0" fontId="55" fillId="2" borderId="0" xfId="0" applyFont="1" applyFill="1" applyAlignment="1">
      <alignment horizontal="right" vertical="center"/>
    </xf>
    <xf numFmtId="168" fontId="49" fillId="2" borderId="16" xfId="0" applyNumberFormat="1" applyFont="1" applyFill="1" applyBorder="1"/>
    <xf numFmtId="164" fontId="49" fillId="2" borderId="14" xfId="1" applyNumberFormat="1" applyFont="1" applyFill="1" applyBorder="1" applyAlignment="1">
      <alignment horizontal="right"/>
    </xf>
    <xf numFmtId="164" fontId="49" fillId="2" borderId="6" xfId="1" applyNumberFormat="1" applyFont="1" applyFill="1" applyBorder="1"/>
    <xf numFmtId="164" fontId="49" fillId="0" borderId="0" xfId="1" applyNumberFormat="1" applyFont="1" applyFill="1" applyBorder="1"/>
    <xf numFmtId="0" fontId="49" fillId="2" borderId="16" xfId="0" applyFont="1" applyFill="1" applyBorder="1" applyAlignment="1">
      <alignment horizontal="right"/>
    </xf>
    <xf numFmtId="164" fontId="48" fillId="2" borderId="0" xfId="1" applyNumberFormat="1" applyFont="1" applyFill="1" applyBorder="1" applyAlignment="1">
      <alignment horizontal="right"/>
    </xf>
    <xf numFmtId="164" fontId="48" fillId="2" borderId="10" xfId="1" applyNumberFormat="1" applyFont="1" applyFill="1" applyBorder="1"/>
    <xf numFmtId="0" fontId="49" fillId="2" borderId="12" xfId="0" applyFont="1" applyFill="1" applyBorder="1"/>
    <xf numFmtId="164" fontId="48" fillId="10" borderId="4" xfId="1" applyNumberFormat="1" applyFont="1" applyFill="1" applyBorder="1" applyAlignment="1">
      <alignment horizontal="right"/>
    </xf>
    <xf numFmtId="0" fontId="48" fillId="10" borderId="4" xfId="0" applyFont="1" applyFill="1" applyBorder="1"/>
    <xf numFmtId="0" fontId="55" fillId="0" borderId="0" xfId="1" applyNumberFormat="1" applyFont="1" applyFill="1" applyBorder="1" applyAlignment="1">
      <alignment vertical="center" wrapText="1"/>
    </xf>
    <xf numFmtId="0" fontId="50" fillId="2" borderId="0" xfId="0" applyFont="1" applyFill="1" applyAlignment="1">
      <alignment horizontal="left" vertical="top" wrapText="1"/>
    </xf>
    <xf numFmtId="164" fontId="50" fillId="2" borderId="0" xfId="1" applyNumberFormat="1" applyFont="1" applyFill="1" applyBorder="1" applyAlignment="1">
      <alignment wrapText="1"/>
    </xf>
    <xf numFmtId="0" fontId="18" fillId="0" borderId="0" xfId="0" applyFont="1" applyAlignment="1">
      <alignment horizontal="left"/>
    </xf>
    <xf numFmtId="166" fontId="29" fillId="8" borderId="31" xfId="0" applyNumberFormat="1" applyFont="1" applyFill="1" applyBorder="1" applyAlignment="1">
      <alignment horizontal="left"/>
    </xf>
    <xf numFmtId="0" fontId="29" fillId="0" borderId="0" xfId="0" applyFont="1"/>
    <xf numFmtId="3" fontId="29" fillId="8" borderId="32" xfId="0" applyNumberFormat="1" applyFont="1" applyFill="1" applyBorder="1" applyAlignment="1">
      <alignment horizontal="left"/>
    </xf>
    <xf numFmtId="0" fontId="32" fillId="2" borderId="0" xfId="0" applyFont="1" applyFill="1" applyAlignment="1">
      <alignment horizontal="left"/>
    </xf>
    <xf numFmtId="0" fontId="32" fillId="2" borderId="0" xfId="0" applyFont="1" applyFill="1" applyAlignment="1">
      <alignment horizontal="center"/>
    </xf>
    <xf numFmtId="0" fontId="29" fillId="3" borderId="0" xfId="0" applyFont="1" applyFill="1" applyAlignment="1">
      <alignment vertical="center"/>
    </xf>
    <xf numFmtId="0" fontId="32" fillId="3" borderId="0" xfId="0" applyFont="1" applyFill="1"/>
    <xf numFmtId="0" fontId="32" fillId="3" borderId="0" xfId="0" applyFont="1" applyFill="1" applyAlignment="1">
      <alignment horizontal="center"/>
    </xf>
    <xf numFmtId="0" fontId="32" fillId="0" borderId="4" xfId="0" applyFont="1" applyBorder="1" applyAlignment="1">
      <alignment horizontal="left"/>
    </xf>
    <xf numFmtId="0" fontId="32" fillId="14" borderId="4" xfId="0" applyFont="1" applyFill="1" applyBorder="1" applyAlignment="1">
      <alignment horizontal="left"/>
    </xf>
    <xf numFmtId="0" fontId="32" fillId="14" borderId="4" xfId="0" applyFont="1" applyFill="1" applyBorder="1"/>
    <xf numFmtId="3" fontId="32" fillId="14" borderId="4" xfId="0" applyNumberFormat="1" applyFont="1" applyFill="1" applyBorder="1" applyAlignment="1">
      <alignment horizontal="center"/>
    </xf>
    <xf numFmtId="3" fontId="26" fillId="14" borderId="4" xfId="1" applyNumberFormat="1" applyFont="1" applyFill="1" applyBorder="1" applyAlignment="1">
      <alignment horizontal="center"/>
    </xf>
    <xf numFmtId="0" fontId="32" fillId="0" borderId="0" xfId="0" applyFont="1" applyAlignment="1">
      <alignment horizontal="left"/>
    </xf>
    <xf numFmtId="3" fontId="32" fillId="0" borderId="0" xfId="0" applyNumberFormat="1" applyFont="1" applyAlignment="1">
      <alignment horizontal="center"/>
    </xf>
    <xf numFmtId="3" fontId="26" fillId="0" borderId="0" xfId="1" applyNumberFormat="1" applyFont="1" applyFill="1" applyBorder="1" applyAlignment="1">
      <alignment horizontal="center"/>
    </xf>
    <xf numFmtId="0" fontId="32" fillId="0" borderId="10" xfId="0" applyFont="1" applyBorder="1" applyAlignment="1">
      <alignment horizontal="left"/>
    </xf>
    <xf numFmtId="0" fontId="32" fillId="0" borderId="10" xfId="0" applyFont="1" applyBorder="1"/>
    <xf numFmtId="3" fontId="32" fillId="0" borderId="10" xfId="0" applyNumberFormat="1" applyFont="1" applyBorder="1" applyAlignment="1">
      <alignment horizontal="center"/>
    </xf>
    <xf numFmtId="3" fontId="26" fillId="0" borderId="10" xfId="1" applyNumberFormat="1" applyFont="1" applyFill="1" applyBorder="1" applyAlignment="1">
      <alignment horizontal="center"/>
    </xf>
    <xf numFmtId="0" fontId="32" fillId="13" borderId="0" xfId="0" applyFont="1" applyFill="1" applyAlignment="1">
      <alignment horizontal="left"/>
    </xf>
    <xf numFmtId="0" fontId="32" fillId="13" borderId="0" xfId="0" applyFont="1" applyFill="1"/>
    <xf numFmtId="167" fontId="32" fillId="13" borderId="0" xfId="3" applyNumberFormat="1" applyFont="1" applyFill="1"/>
    <xf numFmtId="3" fontId="32" fillId="13" borderId="0" xfId="0" applyNumberFormat="1" applyFont="1" applyFill="1" applyAlignment="1">
      <alignment horizontal="center"/>
    </xf>
    <xf numFmtId="3" fontId="26" fillId="13" borderId="0" xfId="1" applyNumberFormat="1" applyFont="1" applyFill="1" applyBorder="1" applyAlignment="1">
      <alignment horizontal="center"/>
    </xf>
    <xf numFmtId="0" fontId="32" fillId="3" borderId="0" xfId="0" applyFont="1" applyFill="1" applyAlignment="1">
      <alignment horizontal="left"/>
    </xf>
    <xf numFmtId="3" fontId="29" fillId="3" borderId="0" xfId="0" applyNumberFormat="1" applyFont="1" applyFill="1" applyAlignment="1">
      <alignment horizontal="center"/>
    </xf>
    <xf numFmtId="3" fontId="32" fillId="3" borderId="0" xfId="0" applyNumberFormat="1" applyFont="1" applyFill="1" applyAlignment="1">
      <alignment horizontal="center"/>
    </xf>
    <xf numFmtId="3" fontId="26" fillId="3" borderId="0" xfId="1" applyNumberFormat="1" applyFont="1" applyFill="1" applyBorder="1" applyAlignment="1">
      <alignment horizontal="center"/>
    </xf>
    <xf numFmtId="0" fontId="32" fillId="14" borderId="0" xfId="0" applyFont="1" applyFill="1" applyAlignment="1">
      <alignment horizontal="right"/>
    </xf>
    <xf numFmtId="0" fontId="32" fillId="14" borderId="0" xfId="0" applyFont="1" applyFill="1"/>
    <xf numFmtId="3" fontId="32" fillId="14" borderId="0" xfId="0" applyNumberFormat="1" applyFont="1" applyFill="1" applyAlignment="1">
      <alignment horizontal="center"/>
    </xf>
    <xf numFmtId="3" fontId="26" fillId="14" borderId="0" xfId="1" applyNumberFormat="1" applyFont="1" applyFill="1" applyBorder="1" applyAlignment="1">
      <alignment horizontal="center"/>
    </xf>
    <xf numFmtId="0" fontId="32" fillId="0" borderId="14" xfId="0" applyFont="1" applyBorder="1" applyAlignment="1">
      <alignment horizontal="right"/>
    </xf>
    <xf numFmtId="3" fontId="32" fillId="0" borderId="14" xfId="0" applyNumberFormat="1" applyFont="1" applyBorder="1" applyAlignment="1">
      <alignment horizontal="center"/>
    </xf>
    <xf numFmtId="3" fontId="26" fillId="0" borderId="14" xfId="1" applyNumberFormat="1" applyFont="1" applyFill="1" applyBorder="1" applyAlignment="1">
      <alignment horizontal="center"/>
    </xf>
    <xf numFmtId="0" fontId="29" fillId="0" borderId="0" xfId="0" applyFont="1" applyAlignment="1">
      <alignment horizontal="left"/>
    </xf>
    <xf numFmtId="167" fontId="32" fillId="13" borderId="0" xfId="3" applyNumberFormat="1" applyFont="1" applyFill="1" applyBorder="1"/>
    <xf numFmtId="0" fontId="32" fillId="0" borderId="14" xfId="0" applyFont="1" applyBorder="1" applyAlignment="1">
      <alignment horizontal="left"/>
    </xf>
    <xf numFmtId="0" fontId="29" fillId="2" borderId="0" xfId="0" applyFont="1" applyFill="1" applyAlignment="1">
      <alignment horizontal="left" vertical="center"/>
    </xf>
    <xf numFmtId="0" fontId="29" fillId="3" borderId="0" xfId="0" applyFont="1" applyFill="1" applyAlignment="1">
      <alignment horizontal="left" vertical="center"/>
    </xf>
    <xf numFmtId="0" fontId="32" fillId="0" borderId="10" xfId="0" applyFont="1" applyBorder="1" applyAlignment="1">
      <alignment horizontal="right"/>
    </xf>
    <xf numFmtId="164" fontId="29" fillId="3" borderId="33" xfId="1" applyNumberFormat="1" applyFont="1" applyFill="1" applyBorder="1" applyAlignment="1">
      <alignment horizontal="center"/>
    </xf>
    <xf numFmtId="164" fontId="32" fillId="3" borderId="33" xfId="1" applyNumberFormat="1" applyFont="1" applyFill="1" applyBorder="1" applyAlignment="1">
      <alignment horizontal="center"/>
    </xf>
    <xf numFmtId="164" fontId="32" fillId="0" borderId="33" xfId="1" applyNumberFormat="1" applyFont="1" applyFill="1" applyBorder="1" applyAlignment="1">
      <alignment horizontal="center"/>
    </xf>
    <xf numFmtId="3" fontId="56" fillId="14" borderId="0" xfId="1" applyNumberFormat="1" applyFont="1" applyFill="1" applyBorder="1" applyAlignment="1">
      <alignment horizontal="center"/>
    </xf>
    <xf numFmtId="0" fontId="32" fillId="13" borderId="14" xfId="0" applyFont="1" applyFill="1" applyBorder="1"/>
    <xf numFmtId="0" fontId="32" fillId="13" borderId="14" xfId="0" applyFont="1" applyFill="1" applyBorder="1" applyAlignment="1">
      <alignment horizontal="right"/>
    </xf>
    <xf numFmtId="3" fontId="26" fillId="13" borderId="14" xfId="1" applyNumberFormat="1" applyFont="1" applyFill="1" applyBorder="1" applyAlignment="1">
      <alignment horizontal="center"/>
    </xf>
    <xf numFmtId="3" fontId="56" fillId="13" borderId="14" xfId="1" applyNumberFormat="1" applyFont="1" applyFill="1" applyBorder="1" applyAlignment="1">
      <alignment horizontal="center"/>
    </xf>
    <xf numFmtId="0" fontId="32" fillId="2" borderId="0" xfId="0" applyFont="1" applyFill="1" applyAlignment="1">
      <alignment horizontal="left" vertical="center"/>
    </xf>
    <xf numFmtId="164" fontId="32" fillId="14" borderId="10" xfId="1" applyNumberFormat="1" applyFont="1" applyFill="1" applyBorder="1"/>
    <xf numFmtId="164" fontId="32" fillId="14" borderId="10" xfId="1" applyNumberFormat="1" applyFont="1" applyFill="1" applyBorder="1" applyAlignment="1">
      <alignment horizontal="right"/>
    </xf>
    <xf numFmtId="3" fontId="32" fillId="14" borderId="10" xfId="1" applyNumberFormat="1" applyFont="1" applyFill="1" applyBorder="1" applyAlignment="1">
      <alignment horizontal="center"/>
    </xf>
    <xf numFmtId="164" fontId="32" fillId="13" borderId="14" xfId="1" applyNumberFormat="1" applyFont="1" applyFill="1" applyBorder="1"/>
    <xf numFmtId="164" fontId="32" fillId="13" borderId="14" xfId="1" applyNumberFormat="1" applyFont="1" applyFill="1" applyBorder="1" applyAlignment="1">
      <alignment horizontal="right"/>
    </xf>
    <xf numFmtId="3" fontId="32" fillId="13" borderId="14" xfId="1" applyNumberFormat="1" applyFont="1" applyFill="1" applyBorder="1" applyAlignment="1">
      <alignment horizontal="center"/>
    </xf>
    <xf numFmtId="0" fontId="32" fillId="2" borderId="0" xfId="0" applyFont="1" applyFill="1" applyAlignment="1">
      <alignment horizontal="center" vertical="center"/>
    </xf>
    <xf numFmtId="9" fontId="32" fillId="2" borderId="0" xfId="0" applyNumberFormat="1" applyFont="1" applyFill="1"/>
    <xf numFmtId="3" fontId="26" fillId="2" borderId="0" xfId="1" applyNumberFormat="1" applyFont="1" applyFill="1" applyAlignment="1">
      <alignment horizontal="center"/>
    </xf>
    <xf numFmtId="9" fontId="32" fillId="0" borderId="10" xfId="0" applyNumberFormat="1" applyFont="1" applyBorder="1"/>
    <xf numFmtId="3" fontId="26" fillId="14" borderId="10" xfId="1" applyNumberFormat="1" applyFont="1" applyFill="1" applyBorder="1" applyAlignment="1">
      <alignment horizontal="center"/>
    </xf>
    <xf numFmtId="3" fontId="26" fillId="13" borderId="10" xfId="1" applyNumberFormat="1" applyFont="1" applyFill="1" applyBorder="1" applyAlignment="1">
      <alignment horizontal="center"/>
    </xf>
    <xf numFmtId="0" fontId="32" fillId="0" borderId="0" xfId="0" applyFont="1" applyAlignment="1">
      <alignment horizontal="right"/>
    </xf>
    <xf numFmtId="9" fontId="32" fillId="0" borderId="0" xfId="0" applyNumberFormat="1" applyFont="1"/>
    <xf numFmtId="9" fontId="32" fillId="0" borderId="14" xfId="0" applyNumberFormat="1" applyFont="1" applyBorder="1"/>
    <xf numFmtId="3" fontId="26" fillId="14" borderId="14" xfId="1" applyNumberFormat="1" applyFont="1" applyFill="1" applyBorder="1" applyAlignment="1">
      <alignment horizontal="center"/>
    </xf>
    <xf numFmtId="0" fontId="32" fillId="14" borderId="10" xfId="0" applyFont="1" applyFill="1" applyBorder="1"/>
    <xf numFmtId="0" fontId="32" fillId="14" borderId="10" xfId="0" applyFont="1" applyFill="1" applyBorder="1" applyAlignment="1">
      <alignment horizontal="right"/>
    </xf>
    <xf numFmtId="3" fontId="32" fillId="13" borderId="14" xfId="0" applyNumberFormat="1" applyFont="1" applyFill="1" applyBorder="1" applyAlignment="1">
      <alignment horizontal="center"/>
    </xf>
    <xf numFmtId="3" fontId="32" fillId="2" borderId="0" xfId="0" applyNumberFormat="1" applyFont="1" applyFill="1" applyAlignment="1">
      <alignment horizontal="center"/>
    </xf>
    <xf numFmtId="0" fontId="32" fillId="14" borderId="10" xfId="0" applyFont="1" applyFill="1" applyBorder="1" applyAlignment="1">
      <alignment vertical="center"/>
    </xf>
    <xf numFmtId="0" fontId="32" fillId="14" borderId="10" xfId="0" applyFont="1" applyFill="1" applyBorder="1" applyAlignment="1">
      <alignment horizontal="right" vertical="center"/>
    </xf>
    <xf numFmtId="3" fontId="32" fillId="14" borderId="10" xfId="0" applyNumberFormat="1" applyFont="1" applyFill="1" applyBorder="1" applyAlignment="1">
      <alignment horizontal="center" vertical="center"/>
    </xf>
    <xf numFmtId="3" fontId="32" fillId="14" borderId="10" xfId="1" applyNumberFormat="1" applyFont="1" applyFill="1" applyBorder="1" applyAlignment="1">
      <alignment horizontal="center" vertical="center"/>
    </xf>
    <xf numFmtId="0" fontId="32" fillId="13" borderId="14" xfId="0" applyFont="1" applyFill="1" applyBorder="1" applyAlignment="1">
      <alignment vertical="center"/>
    </xf>
    <xf numFmtId="0" fontId="32" fillId="13" borderId="14" xfId="0" applyFont="1" applyFill="1" applyBorder="1" applyAlignment="1">
      <alignment horizontal="right" vertical="center"/>
    </xf>
    <xf numFmtId="3" fontId="32" fillId="13" borderId="14" xfId="0" applyNumberFormat="1" applyFont="1" applyFill="1" applyBorder="1" applyAlignment="1">
      <alignment horizontal="center" vertical="center"/>
    </xf>
    <xf numFmtId="3" fontId="32" fillId="13" borderId="14" xfId="1" applyNumberFormat="1" applyFont="1" applyFill="1" applyBorder="1" applyAlignment="1">
      <alignment horizontal="center" vertical="center"/>
    </xf>
    <xf numFmtId="0" fontId="20" fillId="2" borderId="0" xfId="0" applyFont="1" applyFill="1" applyAlignment="1">
      <alignment vertical="center"/>
    </xf>
    <xf numFmtId="169" fontId="20" fillId="2" borderId="0" xfId="0" applyNumberFormat="1" applyFont="1" applyFill="1"/>
    <xf numFmtId="0" fontId="58" fillId="2" borderId="0" xfId="0" applyFont="1" applyFill="1" applyAlignment="1">
      <alignment horizontal="left" vertical="top" wrapText="1"/>
    </xf>
    <xf numFmtId="0" fontId="18" fillId="3" borderId="1" xfId="0" applyFont="1" applyFill="1" applyBorder="1"/>
    <xf numFmtId="0" fontId="20" fillId="2" borderId="1" xfId="0" applyFont="1" applyFill="1" applyBorder="1" applyAlignment="1">
      <alignment vertical="center"/>
    </xf>
    <xf numFmtId="0" fontId="20" fillId="2" borderId="1" xfId="0" applyFont="1" applyFill="1" applyBorder="1" applyAlignment="1">
      <alignment vertical="center" wrapText="1"/>
    </xf>
    <xf numFmtId="0" fontId="59" fillId="2" borderId="0" xfId="0" applyFont="1" applyFill="1" applyAlignment="1">
      <alignment vertical="center"/>
    </xf>
    <xf numFmtId="0" fontId="21" fillId="2" borderId="0" xfId="0" applyFont="1" applyFill="1" applyAlignment="1">
      <alignment horizontal="left" vertical="top" wrapText="1"/>
    </xf>
    <xf numFmtId="0" fontId="27" fillId="2" borderId="0" xfId="0" applyFont="1" applyFill="1" applyAlignment="1">
      <alignment horizontal="left" vertical="top" wrapText="1"/>
    </xf>
    <xf numFmtId="0" fontId="20" fillId="0" borderId="3" xfId="0" applyFont="1" applyBorder="1" applyAlignment="1">
      <alignment horizontal="left" vertical="center" wrapText="1"/>
    </xf>
    <xf numFmtId="0" fontId="20" fillId="0" borderId="5" xfId="0" applyFont="1" applyBorder="1" applyAlignment="1">
      <alignment horizontal="left" vertical="center" wrapText="1"/>
    </xf>
    <xf numFmtId="0" fontId="18" fillId="15" borderId="3" xfId="0" applyFont="1" applyFill="1" applyBorder="1" applyAlignment="1">
      <alignment horizontal="center"/>
    </xf>
    <xf numFmtId="0" fontId="18" fillId="15" borderId="5" xfId="0" applyFont="1" applyFill="1" applyBorder="1" applyAlignment="1">
      <alignment horizontal="center"/>
    </xf>
    <xf numFmtId="0" fontId="6" fillId="2" borderId="3" xfId="0" applyFont="1" applyFill="1" applyBorder="1" applyAlignment="1">
      <alignment horizontal="center" wrapText="1"/>
    </xf>
    <xf numFmtId="0" fontId="6" fillId="2" borderId="4" xfId="0" applyFont="1" applyFill="1" applyBorder="1" applyAlignment="1">
      <alignment horizontal="center" wrapText="1"/>
    </xf>
    <xf numFmtId="0" fontId="6" fillId="2" borderId="5" xfId="0" applyFont="1" applyFill="1" applyBorder="1" applyAlignment="1">
      <alignment horizontal="center" wrapText="1"/>
    </xf>
    <xf numFmtId="0" fontId="26" fillId="2" borderId="0" xfId="0" applyFont="1" applyFill="1" applyAlignment="1">
      <alignment horizontal="left" vertical="top" wrapText="1"/>
    </xf>
    <xf numFmtId="0" fontId="27" fillId="0" borderId="0" xfId="0" applyFont="1" applyAlignment="1">
      <alignment horizontal="left" vertical="top" wrapText="1"/>
    </xf>
    <xf numFmtId="0" fontId="21" fillId="0" borderId="0" xfId="0" applyFont="1" applyAlignment="1">
      <alignment horizontal="left" vertical="center" wrapText="1"/>
    </xf>
    <xf numFmtId="0" fontId="27" fillId="0" borderId="0" xfId="0" applyFont="1" applyAlignment="1">
      <alignment horizontal="left" vertical="center" wrapText="1"/>
    </xf>
    <xf numFmtId="0" fontId="25" fillId="0" borderId="0" xfId="0" applyFont="1" applyAlignment="1">
      <alignment horizontal="left" vertical="center" wrapText="1"/>
    </xf>
    <xf numFmtId="0" fontId="25" fillId="0" borderId="23" xfId="0" applyFont="1" applyBorder="1" applyAlignment="1">
      <alignment horizontal="left" vertical="center" wrapText="1"/>
    </xf>
    <xf numFmtId="0" fontId="24" fillId="0" borderId="0" xfId="0" applyFont="1" applyAlignment="1">
      <alignment horizontal="left" vertical="center" wrapText="1"/>
    </xf>
    <xf numFmtId="0" fontId="2" fillId="0" borderId="0" xfId="0" applyFont="1" applyAlignment="1">
      <alignment horizontal="left" vertical="center" wrapText="1"/>
    </xf>
    <xf numFmtId="0" fontId="20" fillId="0" borderId="0" xfId="0" applyFont="1" applyAlignment="1">
      <alignment horizontal="left" vertical="center" wrapText="1"/>
    </xf>
    <xf numFmtId="0" fontId="20" fillId="0" borderId="0" xfId="0" applyFont="1" applyAlignment="1">
      <alignment horizontal="left" vertical="center"/>
    </xf>
    <xf numFmtId="0" fontId="18" fillId="0" borderId="0" xfId="0" applyFont="1" applyAlignment="1">
      <alignment horizontal="left" vertical="center"/>
    </xf>
    <xf numFmtId="0" fontId="12" fillId="0" borderId="0" xfId="0" applyFont="1" applyAlignment="1">
      <alignment horizontal="left" vertical="center" wrapText="1"/>
    </xf>
    <xf numFmtId="0" fontId="18" fillId="0" borderId="0" xfId="0" applyFont="1" applyAlignment="1">
      <alignment horizontal="left" vertical="center" wrapText="1"/>
    </xf>
    <xf numFmtId="0" fontId="50" fillId="2" borderId="9" xfId="0" applyFont="1" applyFill="1" applyBorder="1" applyAlignment="1">
      <alignment horizontal="left" vertical="center" wrapText="1"/>
    </xf>
    <xf numFmtId="0" fontId="50" fillId="2" borderId="10" xfId="0" applyFont="1" applyFill="1" applyBorder="1" applyAlignment="1">
      <alignment horizontal="left" vertical="center" wrapText="1"/>
    </xf>
    <xf numFmtId="0" fontId="50" fillId="2" borderId="13" xfId="0" applyFont="1" applyFill="1" applyBorder="1" applyAlignment="1">
      <alignment horizontal="left" vertical="center" wrapText="1"/>
    </xf>
    <xf numFmtId="0" fontId="50" fillId="2" borderId="6" xfId="0" applyFont="1" applyFill="1" applyBorder="1" applyAlignment="1">
      <alignment horizontal="left" vertical="center" wrapText="1"/>
    </xf>
    <xf numFmtId="0" fontId="50" fillId="2" borderId="0" xfId="0" applyFont="1" applyFill="1" applyAlignment="1">
      <alignment horizontal="left" vertical="center" wrapText="1"/>
    </xf>
    <xf numFmtId="0" fontId="50" fillId="2" borderId="16" xfId="0" applyFont="1" applyFill="1" applyBorder="1" applyAlignment="1">
      <alignment horizontal="left" vertical="center" wrapText="1"/>
    </xf>
    <xf numFmtId="0" fontId="40" fillId="9" borderId="29" xfId="0" applyFont="1" applyFill="1" applyBorder="1" applyAlignment="1">
      <alignment horizontal="left"/>
    </xf>
    <xf numFmtId="0" fontId="40" fillId="9" borderId="30" xfId="0" applyFont="1" applyFill="1" applyBorder="1" applyAlignment="1">
      <alignment horizontal="left"/>
    </xf>
    <xf numFmtId="0" fontId="40" fillId="9" borderId="18" xfId="0" applyFont="1" applyFill="1" applyBorder="1" applyAlignment="1">
      <alignment horizontal="left"/>
    </xf>
    <xf numFmtId="0" fontId="22" fillId="2" borderId="34" xfId="0" applyFont="1" applyFill="1" applyBorder="1" applyAlignment="1">
      <alignment horizontal="left" vertical="center" wrapText="1"/>
    </xf>
    <xf numFmtId="0" fontId="22" fillId="2" borderId="0" xfId="0" applyFont="1" applyFill="1" applyAlignment="1">
      <alignment horizontal="left" vertical="center" wrapText="1"/>
    </xf>
    <xf numFmtId="0" fontId="22" fillId="0" borderId="0" xfId="0" applyFont="1" applyAlignment="1">
      <alignment horizontal="left" vertical="top" wrapText="1"/>
    </xf>
    <xf numFmtId="0" fontId="24" fillId="0" borderId="0" xfId="0" applyFont="1" applyAlignment="1">
      <alignment horizontal="left" vertical="top" wrapText="1"/>
    </xf>
    <xf numFmtId="0" fontId="24" fillId="0" borderId="14" xfId="0" applyFont="1" applyBorder="1" applyAlignment="1">
      <alignment horizontal="left" vertical="top" wrapText="1"/>
    </xf>
    <xf numFmtId="0" fontId="50" fillId="2" borderId="10" xfId="0" applyFont="1" applyFill="1" applyBorder="1" applyAlignment="1">
      <alignment horizontal="left" wrapText="1"/>
    </xf>
    <xf numFmtId="0" fontId="50" fillId="2" borderId="13" xfId="0" applyFont="1" applyFill="1" applyBorder="1" applyAlignment="1">
      <alignment horizontal="left" wrapText="1"/>
    </xf>
    <xf numFmtId="0" fontId="50" fillId="2" borderId="14" xfId="0" applyFont="1" applyFill="1" applyBorder="1" applyAlignment="1">
      <alignment horizontal="left" wrapText="1"/>
    </xf>
    <xf numFmtId="0" fontId="50" fillId="2" borderId="12" xfId="0" applyFont="1" applyFill="1" applyBorder="1" applyAlignment="1">
      <alignment horizontal="left" wrapText="1"/>
    </xf>
    <xf numFmtId="0" fontId="48" fillId="7" borderId="9" xfId="0" applyFont="1" applyFill="1" applyBorder="1" applyAlignment="1">
      <alignment horizontal="left" vertical="center"/>
    </xf>
    <xf numFmtId="0" fontId="48" fillId="7" borderId="10" xfId="0" applyFont="1" applyFill="1" applyBorder="1" applyAlignment="1">
      <alignment horizontal="left" vertical="center"/>
    </xf>
    <xf numFmtId="0" fontId="48" fillId="7" borderId="13" xfId="0" applyFont="1" applyFill="1" applyBorder="1" applyAlignment="1">
      <alignment horizontal="left" vertical="center"/>
    </xf>
    <xf numFmtId="0" fontId="53" fillId="2" borderId="6" xfId="0" applyFont="1" applyFill="1" applyBorder="1" applyAlignment="1">
      <alignment horizontal="left" vertical="center" wrapText="1"/>
    </xf>
    <xf numFmtId="0" fontId="50" fillId="2" borderId="11" xfId="0" applyFont="1" applyFill="1" applyBorder="1" applyAlignment="1">
      <alignment horizontal="left" vertical="center" wrapText="1"/>
    </xf>
    <xf numFmtId="0" fontId="50" fillId="2" borderId="14" xfId="0" applyFont="1" applyFill="1" applyBorder="1" applyAlignment="1">
      <alignment horizontal="left" vertical="center" wrapText="1"/>
    </xf>
    <xf numFmtId="0" fontId="47" fillId="12" borderId="6" xfId="1" applyNumberFormat="1" applyFont="1" applyFill="1" applyBorder="1" applyAlignment="1">
      <alignment horizontal="left" vertical="center"/>
    </xf>
    <xf numFmtId="0" fontId="47" fillId="12" borderId="0" xfId="1" applyNumberFormat="1" applyFont="1" applyFill="1" applyBorder="1" applyAlignment="1">
      <alignment horizontal="left" vertical="center"/>
    </xf>
    <xf numFmtId="0" fontId="55" fillId="2" borderId="6" xfId="0" applyFont="1" applyFill="1" applyBorder="1" applyAlignment="1">
      <alignment horizontal="left"/>
    </xf>
    <xf numFmtId="0" fontId="55" fillId="2" borderId="0" xfId="0" applyFont="1" applyFill="1" applyAlignment="1">
      <alignment horizontal="left"/>
    </xf>
    <xf numFmtId="0" fontId="50" fillId="0" borderId="6" xfId="1" applyNumberFormat="1" applyFont="1" applyFill="1" applyBorder="1" applyAlignment="1">
      <alignment horizontal="left" vertical="center" wrapText="1"/>
    </xf>
    <xf numFmtId="0" fontId="50" fillId="0" borderId="0" xfId="1" applyNumberFormat="1" applyFont="1" applyFill="1" applyBorder="1" applyAlignment="1">
      <alignment horizontal="left" vertical="center" wrapText="1"/>
    </xf>
    <xf numFmtId="0" fontId="50" fillId="0" borderId="11" xfId="1" applyNumberFormat="1" applyFont="1" applyFill="1" applyBorder="1" applyAlignment="1">
      <alignment horizontal="left" vertical="center" wrapText="1"/>
    </xf>
    <xf numFmtId="0" fontId="50" fillId="0" borderId="14" xfId="1" applyNumberFormat="1" applyFont="1" applyFill="1" applyBorder="1" applyAlignment="1">
      <alignment horizontal="left" vertical="center" wrapText="1"/>
    </xf>
    <xf numFmtId="0" fontId="50" fillId="2" borderId="9" xfId="1" applyNumberFormat="1" applyFont="1" applyFill="1" applyBorder="1" applyAlignment="1">
      <alignment horizontal="left" vertical="center" wrapText="1"/>
    </xf>
    <xf numFmtId="0" fontId="50" fillId="2" borderId="6" xfId="1" applyNumberFormat="1" applyFont="1" applyFill="1" applyBorder="1" applyAlignment="1">
      <alignment horizontal="left" vertical="center" wrapText="1"/>
    </xf>
    <xf numFmtId="0" fontId="50" fillId="2" borderId="11" xfId="1" applyNumberFormat="1" applyFont="1" applyFill="1" applyBorder="1" applyAlignment="1">
      <alignment horizontal="left" vertical="center" wrapText="1"/>
    </xf>
    <xf numFmtId="0" fontId="24" fillId="14" borderId="0" xfId="0" applyFont="1" applyFill="1" applyAlignment="1">
      <alignment horizontal="left" vertical="top"/>
    </xf>
    <xf numFmtId="0" fontId="24" fillId="13" borderId="0" xfId="0" applyFont="1" applyFill="1" applyAlignment="1">
      <alignment horizontal="left" vertical="top" wrapText="1"/>
    </xf>
    <xf numFmtId="0" fontId="32" fillId="0" borderId="10" xfId="0" applyFont="1" applyBorder="1" applyAlignment="1">
      <alignment horizontal="left" vertical="center" wrapText="1"/>
    </xf>
    <xf numFmtId="0" fontId="32" fillId="0" borderId="0" xfId="0" applyFont="1" applyAlignment="1">
      <alignment horizontal="left" vertical="center" wrapText="1"/>
    </xf>
    <xf numFmtId="0" fontId="32" fillId="0" borderId="14" xfId="0" applyFont="1" applyBorder="1" applyAlignment="1">
      <alignment horizontal="left" vertical="center" wrapText="1"/>
    </xf>
    <xf numFmtId="0" fontId="57" fillId="0" borderId="10" xfId="0" applyFont="1" applyBorder="1" applyAlignment="1">
      <alignment horizontal="left" vertical="center" wrapText="1"/>
    </xf>
    <xf numFmtId="0" fontId="29" fillId="0" borderId="14" xfId="0" applyFont="1" applyBorder="1" applyAlignment="1">
      <alignment horizontal="left" vertical="center" wrapText="1"/>
    </xf>
    <xf numFmtId="0" fontId="29" fillId="0" borderId="10" xfId="0" applyFont="1" applyBorder="1" applyAlignment="1">
      <alignment horizontal="left" vertical="center" wrapText="1"/>
    </xf>
    <xf numFmtId="0" fontId="29" fillId="0" borderId="0" xfId="0" applyFont="1" applyAlignment="1">
      <alignment horizontal="left" vertical="center" wrapText="1"/>
    </xf>
  </cellXfs>
  <cellStyles count="4">
    <cellStyle name="Comma" xfId="1" builtinId="3"/>
    <cellStyle name="Currency" xfId="2" builtinId="4"/>
    <cellStyle name="Normal" xfId="0" builtinId="0"/>
    <cellStyle name="Percent" xfId="3" builtinId="5"/>
  </cellStyles>
  <dxfs count="9">
    <dxf>
      <alignment vertical="center"/>
    </dxf>
    <dxf>
      <alignment vertical="center"/>
    </dxf>
    <dxf>
      <alignment vertical="center"/>
    </dxf>
    <dxf>
      <alignment vertical="center"/>
    </dxf>
    <dxf>
      <alignment vertical="center"/>
    </dxf>
    <dxf>
      <alignment vertical="center"/>
    </dxf>
    <dxf>
      <alignment vertical="center"/>
    </dxf>
    <dxf>
      <alignment vertical="center"/>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Ending Account Balance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numRef>
              <c:f>'Tab 7 - Financial Model'!$K$3:$BN$3</c:f>
              <c:numCache>
                <c:formatCode>General</c:formatCode>
                <c:ptCount val="56"/>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pt idx="26">
                  <c:v>2050</c:v>
                </c:pt>
                <c:pt idx="27">
                  <c:v>2051</c:v>
                </c:pt>
                <c:pt idx="28">
                  <c:v>2052</c:v>
                </c:pt>
                <c:pt idx="29">
                  <c:v>2053</c:v>
                </c:pt>
                <c:pt idx="30">
                  <c:v>2054</c:v>
                </c:pt>
                <c:pt idx="31">
                  <c:v>2055</c:v>
                </c:pt>
                <c:pt idx="32">
                  <c:v>2056</c:v>
                </c:pt>
                <c:pt idx="33">
                  <c:v>2057</c:v>
                </c:pt>
                <c:pt idx="34">
                  <c:v>2058</c:v>
                </c:pt>
                <c:pt idx="35">
                  <c:v>2059</c:v>
                </c:pt>
                <c:pt idx="36">
                  <c:v>2060</c:v>
                </c:pt>
                <c:pt idx="37">
                  <c:v>2061</c:v>
                </c:pt>
                <c:pt idx="38">
                  <c:v>2062</c:v>
                </c:pt>
                <c:pt idx="39">
                  <c:v>2063</c:v>
                </c:pt>
                <c:pt idx="40">
                  <c:v>2064</c:v>
                </c:pt>
                <c:pt idx="41">
                  <c:v>2065</c:v>
                </c:pt>
                <c:pt idx="42">
                  <c:v>2066</c:v>
                </c:pt>
                <c:pt idx="43">
                  <c:v>2067</c:v>
                </c:pt>
                <c:pt idx="44">
                  <c:v>2068</c:v>
                </c:pt>
                <c:pt idx="45">
                  <c:v>2069</c:v>
                </c:pt>
                <c:pt idx="46">
                  <c:v>2070</c:v>
                </c:pt>
                <c:pt idx="47">
                  <c:v>2071</c:v>
                </c:pt>
                <c:pt idx="48">
                  <c:v>2072</c:v>
                </c:pt>
                <c:pt idx="49">
                  <c:v>2073</c:v>
                </c:pt>
                <c:pt idx="50">
                  <c:v>2074</c:v>
                </c:pt>
                <c:pt idx="51">
                  <c:v>2075</c:v>
                </c:pt>
                <c:pt idx="52">
                  <c:v>2076</c:v>
                </c:pt>
                <c:pt idx="53">
                  <c:v>2077</c:v>
                </c:pt>
                <c:pt idx="54">
                  <c:v>2078</c:v>
                </c:pt>
                <c:pt idx="55">
                  <c:v>2079</c:v>
                </c:pt>
              </c:numCache>
            </c:numRef>
          </c:cat>
          <c:val>
            <c:numRef>
              <c:f>'Tab 7 - Financial Model'!$K$92:$BN$92</c:f>
              <c:numCache>
                <c:formatCode>_(* #,##0_);_(* \(#,##0\);_(* "-"??_);_(@_)</c:formatCode>
                <c:ptCount val="56"/>
                <c:pt idx="2">
                  <c:v>9871985.1295933146</c:v>
                </c:pt>
                <c:pt idx="3">
                  <c:v>21668996.834429227</c:v>
                </c:pt>
                <c:pt idx="4">
                  <c:v>2389001.1282707155</c:v>
                </c:pt>
                <c:pt idx="5">
                  <c:v>15414600.917658359</c:v>
                </c:pt>
                <c:pt idx="6">
                  <c:v>308119.63139462471</c:v>
                </c:pt>
                <c:pt idx="7">
                  <c:v>6452047.9519731253</c:v>
                </c:pt>
                <c:pt idx="8">
                  <c:v>18123913.633186422</c:v>
                </c:pt>
                <c:pt idx="9">
                  <c:v>1803129.5793524981</c:v>
                </c:pt>
                <c:pt idx="10">
                  <c:v>12411132.148996383</c:v>
                </c:pt>
                <c:pt idx="11">
                  <c:v>46512224.04687386</c:v>
                </c:pt>
                <c:pt idx="12">
                  <c:v>119569117.15346074</c:v>
                </c:pt>
                <c:pt idx="13">
                  <c:v>33152368.71063894</c:v>
                </c:pt>
                <c:pt idx="14">
                  <c:v>35022715.94379048</c:v>
                </c:pt>
                <c:pt idx="15">
                  <c:v>36862789.982550859</c:v>
                </c:pt>
                <c:pt idx="16">
                  <c:v>38657136.40200159</c:v>
                </c:pt>
                <c:pt idx="17">
                  <c:v>40388488.809204698</c:v>
                </c:pt>
                <c:pt idx="18">
                  <c:v>42037613.646956325</c:v>
                </c:pt>
                <c:pt idx="19">
                  <c:v>43583143.631283864</c:v>
                </c:pt>
                <c:pt idx="20">
                  <c:v>40793977.605973423</c:v>
                </c:pt>
                <c:pt idx="21">
                  <c:v>37520229.249666139</c:v>
                </c:pt>
                <c:pt idx="22">
                  <c:v>33713407.823697686</c:v>
                </c:pt>
                <c:pt idx="23">
                  <c:v>29321059.336351365</c:v>
                </c:pt>
                <c:pt idx="24">
                  <c:v>24286479.577001661</c:v>
                </c:pt>
                <c:pt idx="25">
                  <c:v>27148018.068742499</c:v>
                </c:pt>
                <c:pt idx="26">
                  <c:v>29916710.926204354</c:v>
                </c:pt>
                <c:pt idx="27">
                  <c:v>32561240.234229058</c:v>
                </c:pt>
                <c:pt idx="28">
                  <c:v>35046799.579122752</c:v>
                </c:pt>
                <c:pt idx="29">
                  <c:v>37334803.629484877</c:v>
                </c:pt>
                <c:pt idx="30">
                  <c:v>39382576.876473501</c:v>
                </c:pt>
                <c:pt idx="31">
                  <c:v>41143020.17035526</c:v>
                </c:pt>
                <c:pt idx="32">
                  <c:v>43264804.326120526</c:v>
                </c:pt>
                <c:pt idx="33">
                  <c:v>45045469.006713867</c:v>
                </c:pt>
                <c:pt idx="34">
                  <c:v>46425662.158133</c:v>
                </c:pt>
                <c:pt idx="35">
                  <c:v>47340194.028981954</c:v>
                </c:pt>
                <c:pt idx="36">
                  <c:v>47717577.672206998</c:v>
                </c:pt>
                <c:pt idx="37">
                  <c:v>47479537.534196198</c:v>
                </c:pt>
                <c:pt idx="38">
                  <c:v>46540484.088703573</c:v>
                </c:pt>
                <c:pt idx="39">
                  <c:v>44806952.349690646</c:v>
                </c:pt>
                <c:pt idx="40">
                  <c:v>42177001.966678411</c:v>
                </c:pt>
                <c:pt idx="41">
                  <c:v>38539576.468164951</c:v>
                </c:pt>
                <c:pt idx="42">
                  <c:v>33773819.072677106</c:v>
                </c:pt>
                <c:pt idx="43">
                  <c:v>27748342.332638055</c:v>
                </c:pt>
                <c:pt idx="44">
                  <c:v>20320448.712981433</c:v>
                </c:pt>
                <c:pt idx="45">
                  <c:v>11335299.033834606</c:v>
                </c:pt>
                <c:pt idx="46">
                  <c:v>625025.52410954237</c:v>
                </c:pt>
                <c:pt idx="47">
                  <c:v>9759600.6919949055</c:v>
                </c:pt>
                <c:pt idx="48">
                  <c:v>18502252.915151656</c:v>
                </c:pt>
                <c:pt idx="49">
                  <c:v>26741417.278213263</c:v>
                </c:pt>
                <c:pt idx="50">
                  <c:v>34353671.084519297</c:v>
                </c:pt>
                <c:pt idx="51">
                  <c:v>41202779.027081639</c:v>
                </c:pt>
                <c:pt idx="52">
                  <c:v>47138671.641374677</c:v>
                </c:pt>
                <c:pt idx="53">
                  <c:v>51996352.771296382</c:v>
                </c:pt>
                <c:pt idx="54">
                  <c:v>55594731.522618383</c:v>
                </c:pt>
                <c:pt idx="55">
                  <c:v>0</c:v>
                </c:pt>
              </c:numCache>
            </c:numRef>
          </c:val>
          <c:smooth val="0"/>
          <c:extLst>
            <c:ext xmlns:c16="http://schemas.microsoft.com/office/drawing/2014/chart" uri="{C3380CC4-5D6E-409C-BE32-E72D297353CC}">
              <c16:uniqueId val="{00000000-7AC6-4C46-BED8-C4A40F36CE08}"/>
            </c:ext>
          </c:extLst>
        </c:ser>
        <c:dLbls>
          <c:showLegendKey val="0"/>
          <c:showVal val="0"/>
          <c:showCatName val="0"/>
          <c:showSerName val="0"/>
          <c:showPercent val="0"/>
          <c:showBubbleSize val="0"/>
        </c:dLbls>
        <c:smooth val="0"/>
        <c:axId val="884085952"/>
        <c:axId val="884092184"/>
      </c:lineChart>
      <c:catAx>
        <c:axId val="8840859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4092184"/>
        <c:crosses val="autoZero"/>
        <c:auto val="1"/>
        <c:lblAlgn val="ctr"/>
        <c:lblOffset val="100"/>
        <c:noMultiLvlLbl val="0"/>
      </c:catAx>
      <c:valAx>
        <c:axId val="884092184"/>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408595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jpeg"/><Relationship Id="rId5" Type="http://schemas.openxmlformats.org/officeDocument/2006/relationships/image" Target="../media/image7.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xdr:row>
      <xdr:rowOff>85725</xdr:rowOff>
    </xdr:from>
    <xdr:to>
      <xdr:col>8</xdr:col>
      <xdr:colOff>238125</xdr:colOff>
      <xdr:row>16</xdr:row>
      <xdr:rowOff>145415</xdr:rowOff>
    </xdr:to>
    <xdr:pic>
      <xdr:nvPicPr>
        <xdr:cNvPr id="4" name="Picture 3">
          <a:extLst>
            <a:ext uri="{FF2B5EF4-FFF2-40B4-BE49-F238E27FC236}">
              <a16:creationId xmlns:a16="http://schemas.microsoft.com/office/drawing/2014/main" id="{4312DA36-FDC4-0FCE-D89E-86A1DC4F6E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6250"/>
          <a:ext cx="6381750" cy="272351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38100</xdr:colOff>
      <xdr:row>2</xdr:row>
      <xdr:rowOff>65240</xdr:rowOff>
    </xdr:from>
    <xdr:to>
      <xdr:col>27</xdr:col>
      <xdr:colOff>420613</xdr:colOff>
      <xdr:row>49</xdr:row>
      <xdr:rowOff>4290</xdr:rowOff>
    </xdr:to>
    <xdr:pic>
      <xdr:nvPicPr>
        <xdr:cNvPr id="8" name="Picture 7">
          <a:extLst>
            <a:ext uri="{FF2B5EF4-FFF2-40B4-BE49-F238E27FC236}">
              <a16:creationId xmlns:a16="http://schemas.microsoft.com/office/drawing/2014/main" id="{4CEE3825-846E-4916-9124-CC320EAE5F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9791700" y="455765"/>
          <a:ext cx="7088113" cy="9254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7573</xdr:colOff>
      <xdr:row>3</xdr:row>
      <xdr:rowOff>10294</xdr:rowOff>
    </xdr:from>
    <xdr:to>
      <xdr:col>13</xdr:col>
      <xdr:colOff>519138</xdr:colOff>
      <xdr:row>9</xdr:row>
      <xdr:rowOff>86494</xdr:rowOff>
    </xdr:to>
    <xdr:pic>
      <xdr:nvPicPr>
        <xdr:cNvPr id="3" name="Picture 2">
          <a:extLst>
            <a:ext uri="{FF2B5EF4-FFF2-40B4-BE49-F238E27FC236}">
              <a16:creationId xmlns:a16="http://schemas.microsoft.com/office/drawing/2014/main" id="{98FF2801-8695-4582-9CF6-6183BA12246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8570548" y="619894"/>
          <a:ext cx="4778765" cy="6400800"/>
        </a:xfrm>
        <a:prstGeom prst="rect">
          <a:avLst/>
        </a:prstGeom>
        <a:ln>
          <a:solidFill>
            <a:sysClr val="windowText" lastClr="000000"/>
          </a:solidFill>
        </a:ln>
      </xdr:spPr>
    </xdr:pic>
    <xdr:clientData/>
  </xdr:twoCellAnchor>
  <xdr:twoCellAnchor editAs="oneCell">
    <xdr:from>
      <xdr:col>15</xdr:col>
      <xdr:colOff>9525</xdr:colOff>
      <xdr:row>3</xdr:row>
      <xdr:rowOff>9525</xdr:rowOff>
    </xdr:from>
    <xdr:to>
      <xdr:col>23</xdr:col>
      <xdr:colOff>105369</xdr:colOff>
      <xdr:row>9</xdr:row>
      <xdr:rowOff>85725</xdr:rowOff>
    </xdr:to>
    <xdr:pic>
      <xdr:nvPicPr>
        <xdr:cNvPr id="5" name="Picture 4">
          <a:extLst>
            <a:ext uri="{FF2B5EF4-FFF2-40B4-BE49-F238E27FC236}">
              <a16:creationId xmlns:a16="http://schemas.microsoft.com/office/drawing/2014/main" id="{CBF8EF8A-C56B-8708-4DF4-3708D9CEDC1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58900" y="619125"/>
          <a:ext cx="4972644" cy="6400800"/>
        </a:xfrm>
        <a:prstGeom prst="rect">
          <a:avLst/>
        </a:prstGeom>
      </xdr:spPr>
    </xdr:pic>
    <xdr:clientData/>
  </xdr:twoCellAnchor>
  <xdr:twoCellAnchor editAs="oneCell">
    <xdr:from>
      <xdr:col>34</xdr:col>
      <xdr:colOff>19050</xdr:colOff>
      <xdr:row>3</xdr:row>
      <xdr:rowOff>9525</xdr:rowOff>
    </xdr:from>
    <xdr:to>
      <xdr:col>42</xdr:col>
      <xdr:colOff>120649</xdr:colOff>
      <xdr:row>9</xdr:row>
      <xdr:rowOff>85725</xdr:rowOff>
    </xdr:to>
    <xdr:pic>
      <xdr:nvPicPr>
        <xdr:cNvPr id="9" name="Picture 8">
          <a:extLst>
            <a:ext uri="{FF2B5EF4-FFF2-40B4-BE49-F238E27FC236}">
              <a16:creationId xmlns:a16="http://schemas.microsoft.com/office/drawing/2014/main" id="{D84AD067-90C6-8E46-5AE7-D7BD24421C7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5650825" y="619125"/>
          <a:ext cx="4978399" cy="6400800"/>
        </a:xfrm>
        <a:prstGeom prst="rect">
          <a:avLst/>
        </a:prstGeom>
      </xdr:spPr>
    </xdr:pic>
    <xdr:clientData/>
  </xdr:twoCellAnchor>
  <xdr:twoCellAnchor editAs="oneCell">
    <xdr:from>
      <xdr:col>25</xdr:col>
      <xdr:colOff>16650</xdr:colOff>
      <xdr:row>3</xdr:row>
      <xdr:rowOff>7125</xdr:rowOff>
    </xdr:from>
    <xdr:to>
      <xdr:col>33</xdr:col>
      <xdr:colOff>124019</xdr:colOff>
      <xdr:row>9</xdr:row>
      <xdr:rowOff>83325</xdr:rowOff>
    </xdr:to>
    <xdr:pic>
      <xdr:nvPicPr>
        <xdr:cNvPr id="12" name="Picture 11">
          <a:extLst>
            <a:ext uri="{FF2B5EF4-FFF2-40B4-BE49-F238E27FC236}">
              <a16:creationId xmlns:a16="http://schemas.microsoft.com/office/drawing/2014/main" id="{1044423A-6ECF-BDC9-1580-DFB31292E9E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0162025" y="616725"/>
          <a:ext cx="4984169" cy="6400800"/>
        </a:xfrm>
        <a:prstGeom prst="rect">
          <a:avLst/>
        </a:prstGeom>
      </xdr:spPr>
    </xdr:pic>
    <xdr:clientData/>
  </xdr:twoCellAnchor>
  <xdr:twoCellAnchor editAs="oneCell">
    <xdr:from>
      <xdr:col>43</xdr:col>
      <xdr:colOff>14250</xdr:colOff>
      <xdr:row>3</xdr:row>
      <xdr:rowOff>14250</xdr:rowOff>
    </xdr:from>
    <xdr:to>
      <xdr:col>51</xdr:col>
      <xdr:colOff>112550</xdr:colOff>
      <xdr:row>9</xdr:row>
      <xdr:rowOff>90450</xdr:rowOff>
    </xdr:to>
    <xdr:pic>
      <xdr:nvPicPr>
        <xdr:cNvPr id="14" name="Picture 13">
          <a:extLst>
            <a:ext uri="{FF2B5EF4-FFF2-40B4-BE49-F238E27FC236}">
              <a16:creationId xmlns:a16="http://schemas.microsoft.com/office/drawing/2014/main" id="{D9B09CC3-152D-733B-2214-7C94228F651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1132425" y="623850"/>
          <a:ext cx="4975100" cy="6400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309562</xdr:colOff>
      <xdr:row>104</xdr:row>
      <xdr:rowOff>146589</xdr:rowOff>
    </xdr:from>
    <xdr:to>
      <xdr:col>8</xdr:col>
      <xdr:colOff>1154906</xdr:colOff>
      <xdr:row>125</xdr:row>
      <xdr:rowOff>101751</xdr:rowOff>
    </xdr:to>
    <xdr:graphicFrame macro="">
      <xdr:nvGraphicFramePr>
        <xdr:cNvPr id="7" name="Chart 2">
          <a:extLst>
            <a:ext uri="{FF2B5EF4-FFF2-40B4-BE49-F238E27FC236}">
              <a16:creationId xmlns:a16="http://schemas.microsoft.com/office/drawing/2014/main" id="{79CA41B2-4178-45AD-A312-34464AEC02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Spaens, Catherine" id="{5862778A-3A04-44E8-953E-58FA82CD0C17}" userId="S::cspaens@calgary.ca::91c95047-1fa6-45e4-85e6-1e23a137012f"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rthur, Brian R." refreshedDate="45077.455109722221" createdVersion="8" refreshedVersion="8" minRefreshableVersion="3" recordCount="1401" xr:uid="{0C4150EF-F625-4AA5-8F41-F4C7AA75F495}">
  <cacheSource type="worksheet">
    <worksheetSource ref="A8:U1409" sheet="Tab 5 - Forecast Data"/>
  </cacheSource>
  <cacheFields count="21">
    <cacheField name="Transportation Zone" numFmtId="0">
      <sharedItems containsSemiMixedTypes="0" containsString="0" containsNumber="1" containsInteger="1" minValue="101" maxValue="4241"/>
    </cacheField>
    <cacheField name="Municipality" numFmtId="0">
      <sharedItems/>
    </cacheField>
    <cacheField name="MDP Zone" numFmtId="0">
      <sharedItems/>
    </cacheField>
    <cacheField name="Community Name" numFmtId="0">
      <sharedItems/>
    </cacheField>
    <cacheField name="OSL Location" numFmtId="0">
      <sharedItems count="2">
        <s v="Established"/>
        <s v="Greenfield"/>
      </sharedItems>
    </cacheField>
    <cacheField name="Total Developable Ha (levied and leviable)" numFmtId="3">
      <sharedItems containsSemiMixedTypes="0" containsString="0" containsNumber="1" minValue="0" maxValue="374.80637174663224"/>
    </cacheField>
    <cacheField name="Levied Ha" numFmtId="3">
      <sharedItems containsSemiMixedTypes="0" containsString="0" containsNumber="1" minValue="0" maxValue="188.54285001400001"/>
    </cacheField>
    <cacheField name="Leviable Ha" numFmtId="3">
      <sharedItems containsSemiMixedTypes="0" containsString="0" containsNumber="1" minValue="0" maxValue="374.80637174663224"/>
    </cacheField>
    <cacheField name="% Levied" numFmtId="9">
      <sharedItems containsSemiMixedTypes="0" containsString="0" containsNumber="1" minValue="0" maxValue="1"/>
    </cacheField>
    <cacheField name="% Leviable" numFmtId="9">
      <sharedItems containsSemiMixedTypes="0" containsString="0" containsNumber="1" minValue="0" maxValue="1"/>
    </cacheField>
    <cacheField name="2076 Total Population" numFmtId="3">
      <sharedItems containsSemiMixedTypes="0" containsString="0" containsNumber="1" minValue="0" maxValue="29375.89343"/>
    </cacheField>
    <cacheField name="Population: Established " numFmtId="3">
      <sharedItems containsSemiMixedTypes="0" containsString="0" containsNumber="1" minValue="0" maxValue="9374.1243171099995"/>
    </cacheField>
    <cacheField name="Population: Levied " numFmtId="3">
      <sharedItems containsSemiMixedTypes="0" containsString="0" containsNumber="1" minValue="0" maxValue="9084.6440000000002"/>
    </cacheField>
    <cacheField name="Population: Leviable " numFmtId="3">
      <sharedItems containsSemiMixedTypes="0" containsString="0" containsNumber="1" minValue="0" maxValue="29375.89343"/>
    </cacheField>
    <cacheField name="2076 Total Jobs" numFmtId="3">
      <sharedItems containsSemiMixedTypes="0" containsString="0" containsNumber="1" minValue="0" maxValue="23240.423480161739"/>
    </cacheField>
    <cacheField name="Jobs: Established " numFmtId="3">
      <sharedItems containsSemiMixedTypes="0" containsString="0" containsNumber="1" minValue="0" maxValue="20445.652238575327"/>
    </cacheField>
    <cacheField name="Jobs: Levied " numFmtId="3">
      <sharedItems containsSemiMixedTypes="0" containsString="0" containsNumber="1" minValue="0" maxValue="23240.423480161739"/>
    </cacheField>
    <cacheField name="Jobs: Leviable " numFmtId="3">
      <sharedItems containsSemiMixedTypes="0" containsString="0" containsNumber="1" minValue="0" maxValue="5090.9999999999918"/>
    </cacheField>
    <cacheField name="Population + Jobs: Established" numFmtId="3">
      <sharedItems containsSemiMixedTypes="0" containsString="0" containsNumber="1" minValue="0" maxValue="22102.799398118128"/>
    </cacheField>
    <cacheField name="Population + Jobs: Levied" numFmtId="3">
      <sharedItems containsSemiMixedTypes="0" containsString="0" containsNumber="1" minValue="0" maxValue="23242.260468758268"/>
    </cacheField>
    <cacheField name="Population + Jobs: Leviable" numFmtId="3">
      <sharedItems containsSemiMixedTypes="0" containsString="0" containsNumber="1" minValue="0" maxValue="29505.60623420275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01">
  <r>
    <n v="101"/>
    <s v="Calgary"/>
    <s v="Developed"/>
    <s v="DOWNTOWN WEST END"/>
    <x v="0"/>
    <n v="15.2982766706"/>
    <n v="0"/>
    <n v="0"/>
    <n v="0"/>
    <n v="0"/>
    <n v="0"/>
    <n v="0"/>
    <n v="0"/>
    <n v="0"/>
    <n v="688.59864145994777"/>
    <n v="688.59864145994777"/>
    <n v="0"/>
    <n v="0"/>
    <n v="688.59864145994777"/>
    <n v="0"/>
    <n v="0"/>
  </r>
  <r>
    <n v="102"/>
    <s v="Calgary"/>
    <s v="Developed"/>
    <s v="DOWNTOWN WEST END"/>
    <x v="0"/>
    <n v="19.529433927300001"/>
    <n v="0"/>
    <n v="0"/>
    <n v="0"/>
    <n v="0"/>
    <n v="3116.9105436700002"/>
    <n v="3116.9105436700002"/>
    <n v="0"/>
    <n v="0"/>
    <n v="3005.9121491174146"/>
    <n v="3005.9121491174146"/>
    <n v="0"/>
    <n v="0"/>
    <n v="6122.8226927874148"/>
    <n v="0"/>
    <n v="0"/>
  </r>
  <r>
    <n v="103"/>
    <s v="Calgary"/>
    <s v="Developed"/>
    <s v="DOWNTOWN COMMERCIAL CORE"/>
    <x v="0"/>
    <n v="6.0115446084200004"/>
    <n v="0"/>
    <n v="0"/>
    <n v="0"/>
    <n v="0"/>
    <n v="1230.54245332"/>
    <n v="1230.54245332"/>
    <n v="0"/>
    <n v="0"/>
    <n v="1832.7000123154196"/>
    <n v="1832.7000123154196"/>
    <n v="0"/>
    <n v="0"/>
    <n v="3063.2424656354196"/>
    <n v="0"/>
    <n v="0"/>
  </r>
  <r>
    <n v="104"/>
    <s v="Calgary"/>
    <s v="Developed"/>
    <s v="DOWNTOWN COMMERCIAL CORE"/>
    <x v="0"/>
    <n v="7.4294394670199999"/>
    <n v="0"/>
    <n v="0"/>
    <n v="0"/>
    <n v="0"/>
    <n v="2335.6462907199998"/>
    <n v="2335.6462907199998"/>
    <n v="0"/>
    <n v="0"/>
    <n v="6211.8695150431422"/>
    <n v="6211.8695150431422"/>
    <n v="0"/>
    <n v="0"/>
    <n v="8547.5158057631415"/>
    <n v="0"/>
    <n v="0"/>
  </r>
  <r>
    <n v="105"/>
    <s v="Calgary"/>
    <s v="Developed"/>
    <s v="DOWNTOWN COMMERCIAL CORE"/>
    <x v="0"/>
    <n v="11.0187338472"/>
    <n v="0"/>
    <n v="0"/>
    <n v="0"/>
    <n v="0"/>
    <n v="2766.9063266399999"/>
    <n v="2766.9063266399999"/>
    <n v="0"/>
    <n v="0"/>
    <n v="4202.8421672052991"/>
    <n v="4202.8421672052991"/>
    <n v="0"/>
    <n v="0"/>
    <n v="6969.748493845299"/>
    <n v="0"/>
    <n v="0"/>
  </r>
  <r>
    <n v="106"/>
    <s v="Calgary"/>
    <s v="Developed"/>
    <s v="EAU CLAIRE"/>
    <x v="0"/>
    <n v="3.6811381375700001"/>
    <n v="0"/>
    <n v="0"/>
    <n v="0"/>
    <n v="0"/>
    <n v="0"/>
    <n v="0"/>
    <n v="0"/>
    <n v="0"/>
    <n v="1.9012725021212635"/>
    <n v="1.9012725021212635"/>
    <n v="0"/>
    <n v="0"/>
    <n v="1.9012725021212635"/>
    <n v="0"/>
    <n v="0"/>
  </r>
  <r>
    <n v="107"/>
    <s v="Calgary"/>
    <s v="Developed"/>
    <s v="DOWNTOWN COMMERCIAL CORE"/>
    <x v="0"/>
    <n v="4.9236036589700003"/>
    <n v="0"/>
    <n v="0"/>
    <n v="0"/>
    <n v="0"/>
    <n v="1086.0384178500001"/>
    <n v="1086.0384178500001"/>
    <n v="0"/>
    <n v="0"/>
    <n v="2747.9290223606035"/>
    <n v="2747.9290223606035"/>
    <n v="0"/>
    <n v="0"/>
    <n v="3833.9674402106039"/>
    <n v="0"/>
    <n v="0"/>
  </r>
  <r>
    <n v="108"/>
    <s v="Calgary"/>
    <s v="Developed"/>
    <s v="DOWNTOWN COMMERCIAL CORE"/>
    <x v="0"/>
    <n v="7.2444390071600004"/>
    <n v="0"/>
    <n v="0"/>
    <n v="0"/>
    <n v="0"/>
    <n v="777.51306433800005"/>
    <n v="777.51306433800005"/>
    <n v="0"/>
    <n v="0"/>
    <n v="10701.304245257372"/>
    <n v="10701.304245257372"/>
    <n v="0"/>
    <n v="0"/>
    <n v="11478.817309595372"/>
    <n v="0"/>
    <n v="0"/>
  </r>
  <r>
    <n v="109"/>
    <s v="Calgary"/>
    <s v="Developed"/>
    <s v="DOWNTOWN COMMERCIAL CORE"/>
    <x v="0"/>
    <n v="7.3741500046199997"/>
    <n v="0"/>
    <n v="0"/>
    <n v="0"/>
    <n v="0"/>
    <n v="339.75962257600003"/>
    <n v="339.75962257600003"/>
    <n v="0"/>
    <n v="0"/>
    <n v="7546.993057606398"/>
    <n v="7546.993057606398"/>
    <n v="0"/>
    <n v="0"/>
    <n v="7886.7526801823979"/>
    <n v="0"/>
    <n v="0"/>
  </r>
  <r>
    <n v="110"/>
    <s v="Calgary"/>
    <s v="Developed"/>
    <s v="DOWNTOWN COMMERCIAL CORE"/>
    <x v="0"/>
    <n v="6.0772720741299997"/>
    <n v="0"/>
    <n v="0"/>
    <n v="0"/>
    <n v="0"/>
    <n v="0"/>
    <n v="0"/>
    <n v="0"/>
    <n v="0"/>
    <n v="5400.3814195706282"/>
    <n v="5400.3814195706282"/>
    <n v="0"/>
    <n v="0"/>
    <n v="5400.3814195706282"/>
    <n v="0"/>
    <n v="0"/>
  </r>
  <r>
    <n v="111"/>
    <s v="Calgary"/>
    <s v="Developed"/>
    <s v="DOWNTOWN COMMERCIAL CORE"/>
    <x v="0"/>
    <n v="2.969858651"/>
    <n v="0"/>
    <n v="0"/>
    <n v="0"/>
    <n v="0"/>
    <n v="0"/>
    <n v="0"/>
    <n v="0"/>
    <n v="0"/>
    <n v="1160.253979795541"/>
    <n v="1160.253979795541"/>
    <n v="0"/>
    <n v="0"/>
    <n v="1160.253979795541"/>
    <n v="0"/>
    <n v="0"/>
  </r>
  <r>
    <n v="112"/>
    <s v="Calgary"/>
    <s v="Developed"/>
    <s v="DOWNTOWN COMMERCIAL CORE"/>
    <x v="0"/>
    <n v="3.4752495056699999"/>
    <n v="0"/>
    <n v="0"/>
    <n v="0"/>
    <n v="0"/>
    <n v="0"/>
    <n v="0"/>
    <n v="0"/>
    <n v="0"/>
    <n v="2144.9860685355929"/>
    <n v="2144.9860685355929"/>
    <n v="0"/>
    <n v="0"/>
    <n v="2144.9860685355929"/>
    <n v="0"/>
    <n v="0"/>
  </r>
  <r>
    <n v="113"/>
    <s v="Calgary"/>
    <s v="Developed"/>
    <s v="DOWNTOWN COMMERCIAL CORE"/>
    <x v="0"/>
    <n v="3.2348556667700001"/>
    <n v="0"/>
    <n v="0"/>
    <n v="0"/>
    <n v="0"/>
    <n v="474.80071140199999"/>
    <n v="474.80071140199999"/>
    <n v="0"/>
    <n v="0"/>
    <n v="3083.2838729099908"/>
    <n v="3083.2838729099908"/>
    <n v="0"/>
    <n v="0"/>
    <n v="3558.084584311991"/>
    <n v="0"/>
    <n v="0"/>
  </r>
  <r>
    <n v="114"/>
    <s v="Calgary"/>
    <s v="Developed"/>
    <s v="EAU CLAIRE"/>
    <x v="0"/>
    <n v="17.3342189645"/>
    <n v="0"/>
    <n v="0"/>
    <n v="0"/>
    <n v="0"/>
    <n v="2736.84858755"/>
    <n v="2736.84858755"/>
    <n v="0"/>
    <n v="0"/>
    <n v="3742.7189414551185"/>
    <n v="3742.7189414551185"/>
    <n v="0"/>
    <n v="0"/>
    <n v="6479.5675290051186"/>
    <n v="0"/>
    <n v="0"/>
  </r>
  <r>
    <n v="115"/>
    <s v="Calgary"/>
    <s v="Developed"/>
    <s v="CHINATOWN"/>
    <x v="0"/>
    <n v="0.24225813128400001"/>
    <n v="0"/>
    <n v="0"/>
    <n v="0"/>
    <n v="0"/>
    <n v="2153.2655052"/>
    <n v="2153.2655052"/>
    <n v="0"/>
    <n v="0"/>
    <n v="2344.4967666822222"/>
    <n v="2344.4967666822222"/>
    <n v="0"/>
    <n v="0"/>
    <n v="4497.7622718822222"/>
    <n v="0"/>
    <n v="0"/>
  </r>
  <r>
    <n v="116"/>
    <s v="Calgary"/>
    <s v="Developed"/>
    <s v="EAU CLAIRE"/>
    <x v="0"/>
    <n v="1.57419137383"/>
    <n v="0"/>
    <n v="0"/>
    <n v="0"/>
    <n v="0"/>
    <n v="103.73328413"/>
    <n v="103.73328413"/>
    <n v="0"/>
    <n v="0"/>
    <n v="5151.544686545355"/>
    <n v="5151.544686545355"/>
    <n v="0"/>
    <n v="0"/>
    <n v="5255.2779706753554"/>
    <n v="0"/>
    <n v="0"/>
  </r>
  <r>
    <n v="117"/>
    <s v="Calgary"/>
    <s v="Developed"/>
    <s v="DOWNTOWN COMMERCIAL CORE"/>
    <x v="0"/>
    <n v="5.4987023651799998"/>
    <n v="0"/>
    <n v="0"/>
    <n v="0"/>
    <n v="0"/>
    <n v="0"/>
    <n v="0"/>
    <n v="0"/>
    <n v="0"/>
    <n v="6309.7654643286141"/>
    <n v="6309.7654643286141"/>
    <n v="0"/>
    <n v="0"/>
    <n v="6309.7654643286141"/>
    <n v="0"/>
    <n v="0"/>
  </r>
  <r>
    <n v="118"/>
    <s v="Calgary"/>
    <s v="Developed"/>
    <s v="DOWNTOWN COMMERCIAL CORE"/>
    <x v="0"/>
    <n v="5.3280517266"/>
    <n v="0"/>
    <n v="0"/>
    <n v="0"/>
    <n v="0"/>
    <n v="0"/>
    <n v="0"/>
    <n v="0"/>
    <n v="0"/>
    <n v="8925.1489162435719"/>
    <n v="8925.1489162435719"/>
    <n v="0"/>
    <n v="0"/>
    <n v="8925.1489162435719"/>
    <n v="0"/>
    <n v="0"/>
  </r>
  <r>
    <n v="119"/>
    <s v="Calgary"/>
    <s v="Developed"/>
    <s v="DOWNTOWN COMMERCIAL CORE"/>
    <x v="0"/>
    <n v="4.29214621754"/>
    <n v="0"/>
    <n v="0"/>
    <n v="0"/>
    <n v="0"/>
    <n v="0"/>
    <n v="0"/>
    <n v="0"/>
    <n v="0"/>
    <n v="11703.046059538967"/>
    <n v="11703.046059538967"/>
    <n v="0"/>
    <n v="0"/>
    <n v="11703.046059538967"/>
    <n v="0"/>
    <n v="0"/>
  </r>
  <r>
    <n v="120"/>
    <s v="Calgary"/>
    <s v="Developed"/>
    <s v="DOWNTOWN COMMERCIAL CORE"/>
    <x v="0"/>
    <n v="7.35216521092"/>
    <n v="0"/>
    <n v="0"/>
    <n v="0"/>
    <n v="0"/>
    <n v="76.459523391399998"/>
    <n v="76.459523391399998"/>
    <n v="0"/>
    <n v="0"/>
    <n v="6122.9223690161243"/>
    <n v="6122.9223690161243"/>
    <n v="0"/>
    <n v="0"/>
    <n v="6199.381892407524"/>
    <n v="0"/>
    <n v="0"/>
  </r>
  <r>
    <n v="121"/>
    <s v="Calgary"/>
    <s v="Developed"/>
    <s v="DOWNTOWN COMMERCIAL CORE"/>
    <x v="0"/>
    <n v="7.4552509768500004"/>
    <n v="0"/>
    <n v="0"/>
    <n v="0"/>
    <n v="0"/>
    <n v="0"/>
    <n v="0"/>
    <n v="0"/>
    <n v="0"/>
    <n v="13526.838209041511"/>
    <n v="13526.838209041511"/>
    <n v="0"/>
    <n v="0"/>
    <n v="13526.838209041511"/>
    <n v="0"/>
    <n v="0"/>
  </r>
  <r>
    <n v="122"/>
    <s v="Calgary"/>
    <s v="Developed"/>
    <s v="DOWNTOWN COMMERCIAL CORE"/>
    <x v="0"/>
    <n v="7.28182148478"/>
    <n v="0"/>
    <n v="0"/>
    <n v="0"/>
    <n v="0"/>
    <n v="0"/>
    <n v="0"/>
    <n v="0"/>
    <n v="0"/>
    <n v="13823.663912028989"/>
    <n v="13823.663912028989"/>
    <n v="0"/>
    <n v="0"/>
    <n v="13823.663912028989"/>
    <n v="0"/>
    <n v="0"/>
  </r>
  <r>
    <n v="123"/>
    <s v="Calgary"/>
    <s v="Developed"/>
    <s v="DOWNTOWN COMMERCIAL CORE"/>
    <x v="0"/>
    <n v="5.2815296653999999"/>
    <n v="0"/>
    <n v="0"/>
    <n v="0"/>
    <n v="0"/>
    <n v="0"/>
    <n v="0"/>
    <n v="0"/>
    <n v="0"/>
    <n v="8055.5533203938667"/>
    <n v="8055.5533203938667"/>
    <n v="0"/>
    <n v="0"/>
    <n v="8055.5533203938667"/>
    <n v="0"/>
    <n v="0"/>
  </r>
  <r>
    <n v="124"/>
    <s v="Calgary"/>
    <s v="Developed"/>
    <s v="CHINATOWN"/>
    <x v="0"/>
    <n v="3.7279935546199998"/>
    <n v="0"/>
    <n v="0"/>
    <n v="0"/>
    <n v="0"/>
    <n v="493.53205252800001"/>
    <n v="493.53205252800001"/>
    <n v="0"/>
    <n v="0"/>
    <n v="2878.4218487393164"/>
    <n v="2878.4218487393164"/>
    <n v="0"/>
    <n v="0"/>
    <n v="3371.9539012673163"/>
    <n v="0"/>
    <n v="0"/>
  </r>
  <r>
    <n v="125"/>
    <s v="Calgary"/>
    <s v="Developed"/>
    <s v="DOWNTOWN COMMERCIAL CORE"/>
    <x v="0"/>
    <n v="11.2366017712"/>
    <n v="0"/>
    <n v="0"/>
    <n v="0"/>
    <n v="0"/>
    <n v="937.85410332699996"/>
    <n v="937.85410332699996"/>
    <n v="0"/>
    <n v="0"/>
    <n v="10223.422000956574"/>
    <n v="10223.422000956574"/>
    <n v="0"/>
    <n v="0"/>
    <n v="11161.276104283574"/>
    <n v="0"/>
    <n v="0"/>
  </r>
  <r>
    <n v="126"/>
    <s v="Calgary"/>
    <s v="Developed"/>
    <s v="DOWNTOWN COMMERCIAL CORE"/>
    <x v="0"/>
    <n v="0.19968477826600001"/>
    <n v="0"/>
    <n v="0"/>
    <n v="0"/>
    <n v="0"/>
    <n v="271.63392000900001"/>
    <n v="271.63392000900001"/>
    <n v="0"/>
    <n v="0"/>
    <n v="20445.652238575327"/>
    <n v="20445.652238575327"/>
    <n v="0"/>
    <n v="0"/>
    <n v="20717.286158584327"/>
    <n v="0"/>
    <n v="0"/>
  </r>
  <r>
    <n v="127"/>
    <s v="Calgary"/>
    <s v="Developed"/>
    <s v="DOWNTOWN EAST VILLAGE"/>
    <x v="0"/>
    <n v="1.9310436584199999"/>
    <n v="0"/>
    <n v="0"/>
    <n v="0"/>
    <n v="0"/>
    <n v="2228.93776411"/>
    <n v="2228.93776411"/>
    <n v="0"/>
    <n v="0"/>
    <n v="529.75105542654512"/>
    <n v="529.75105542654512"/>
    <n v="0"/>
    <n v="0"/>
    <n v="2758.688819536545"/>
    <n v="0"/>
    <n v="0"/>
  </r>
  <r>
    <n v="128"/>
    <s v="Calgary"/>
    <s v="Developed"/>
    <s v="DOWNTOWN EAST VILLAGE"/>
    <x v="0"/>
    <n v="0.65964017291099997"/>
    <n v="0"/>
    <n v="0"/>
    <n v="0"/>
    <n v="0"/>
    <n v="3448.87943907"/>
    <n v="3448.87943907"/>
    <n v="0"/>
    <n v="0"/>
    <n v="6869.6887256413293"/>
    <n v="6869.6887256413293"/>
    <n v="0"/>
    <n v="0"/>
    <n v="10318.568164711329"/>
    <n v="0"/>
    <n v="0"/>
  </r>
  <r>
    <n v="129"/>
    <s v="Calgary"/>
    <s v="Developed"/>
    <s v="DOWNTOWN EAST VILLAGE"/>
    <x v="0"/>
    <n v="5.3170330126999996"/>
    <n v="0"/>
    <n v="0"/>
    <n v="0"/>
    <n v="0"/>
    <n v="0"/>
    <n v="0"/>
    <n v="0"/>
    <n v="0"/>
    <n v="28.056309333018483"/>
    <n v="28.056309333018483"/>
    <n v="0"/>
    <n v="0"/>
    <n v="28.056309333018483"/>
    <n v="0"/>
    <n v="0"/>
  </r>
  <r>
    <n v="130"/>
    <s v="Calgary"/>
    <s v="Developed"/>
    <s v="DOWNTOWN COMMERCIAL CORE"/>
    <x v="0"/>
    <n v="4.9551455228499997"/>
    <n v="0"/>
    <n v="0"/>
    <n v="0"/>
    <n v="0"/>
    <n v="651.88310735599998"/>
    <n v="651.88310735599998"/>
    <n v="0"/>
    <n v="0"/>
    <n v="4216.3347894481622"/>
    <n v="4216.3347894481622"/>
    <n v="0"/>
    <n v="0"/>
    <n v="4868.2178968041626"/>
    <n v="0"/>
    <n v="0"/>
  </r>
  <r>
    <n v="131"/>
    <s v="Calgary"/>
    <s v="Developed"/>
    <s v="DOWNTOWN EAST VILLAGE"/>
    <x v="0"/>
    <n v="0"/>
    <n v="0"/>
    <n v="0"/>
    <n v="0"/>
    <n v="0"/>
    <n v="984.90698147499995"/>
    <n v="984.90698147499995"/>
    <n v="0"/>
    <n v="0"/>
    <n v="7508.7417686124463"/>
    <n v="7508.7417686124463"/>
    <n v="0"/>
    <n v="0"/>
    <n v="8493.6487500874464"/>
    <n v="0"/>
    <n v="0"/>
  </r>
  <r>
    <n v="201"/>
    <s v="Calgary"/>
    <s v="Developed"/>
    <s v="BELTLINE"/>
    <x v="0"/>
    <n v="11.608043348200001"/>
    <n v="0"/>
    <n v="0"/>
    <n v="0"/>
    <n v="0"/>
    <n v="2255.0728095300001"/>
    <n v="2255.0728095300001"/>
    <n v="0"/>
    <n v="0"/>
    <n v="4062.6669816578305"/>
    <n v="4062.6669816578305"/>
    <n v="0"/>
    <n v="0"/>
    <n v="6317.7397911878306"/>
    <n v="0"/>
    <n v="0"/>
  </r>
  <r>
    <n v="202"/>
    <s v="Calgary"/>
    <s v="Developed"/>
    <s v="BELTLINE"/>
    <x v="0"/>
    <n v="19.429034720899999"/>
    <n v="0"/>
    <n v="0"/>
    <n v="0"/>
    <n v="0"/>
    <n v="3851.9068102900001"/>
    <n v="3851.9068102900001"/>
    <n v="0"/>
    <n v="0"/>
    <n v="1506.9522542456202"/>
    <n v="1506.9522542456202"/>
    <n v="0"/>
    <n v="0"/>
    <n v="5358.8590645356198"/>
    <n v="0"/>
    <n v="0"/>
  </r>
  <r>
    <n v="203"/>
    <s v="Calgary"/>
    <s v="Developed"/>
    <s v="BELTLINE"/>
    <x v="0"/>
    <n v="24.4476029426"/>
    <n v="0"/>
    <n v="0"/>
    <n v="0"/>
    <n v="0"/>
    <n v="3470.5178913899999"/>
    <n v="3470.5178913899999"/>
    <n v="0"/>
    <n v="0"/>
    <n v="1421.4623436964639"/>
    <n v="1421.4623436964639"/>
    <n v="0"/>
    <n v="0"/>
    <n v="4891.9802350864638"/>
    <n v="0"/>
    <n v="0"/>
  </r>
  <r>
    <n v="204"/>
    <s v="Calgary"/>
    <s v="Developed"/>
    <s v="BELTLINE"/>
    <x v="0"/>
    <n v="14.613918633200001"/>
    <n v="0"/>
    <n v="0"/>
    <n v="0"/>
    <n v="0"/>
    <n v="3194.7682025399999"/>
    <n v="3194.7682025399999"/>
    <n v="0"/>
    <n v="0"/>
    <n v="6037.5892828415972"/>
    <n v="6037.5892828415972"/>
    <n v="0"/>
    <n v="0"/>
    <n v="9232.3574853815971"/>
    <n v="0"/>
    <n v="0"/>
  </r>
  <r>
    <n v="205"/>
    <s v="Calgary"/>
    <s v="Developed"/>
    <s v="BELTLINE"/>
    <x v="0"/>
    <n v="14.5997995286"/>
    <n v="0"/>
    <n v="0"/>
    <n v="0"/>
    <n v="0"/>
    <n v="1392.86472916"/>
    <n v="1392.86472916"/>
    <n v="0"/>
    <n v="0"/>
    <n v="5942.2360480737334"/>
    <n v="5942.2360480737334"/>
    <n v="0"/>
    <n v="0"/>
    <n v="7335.1007772337334"/>
    <n v="0"/>
    <n v="0"/>
  </r>
  <r>
    <n v="206"/>
    <s v="Calgary"/>
    <s v="Developed"/>
    <s v="BELTLINE"/>
    <x v="0"/>
    <n v="23.093477201700001"/>
    <n v="0"/>
    <n v="0"/>
    <n v="0"/>
    <n v="0"/>
    <n v="4271.2362934399998"/>
    <n v="4271.2362934399998"/>
    <n v="0"/>
    <n v="0"/>
    <n v="2612.6109010710843"/>
    <n v="2612.6109010710843"/>
    <n v="0"/>
    <n v="0"/>
    <n v="6883.8471945110841"/>
    <n v="0"/>
    <n v="0"/>
  </r>
  <r>
    <n v="207"/>
    <s v="Calgary"/>
    <s v="Developed"/>
    <s v="BELTLINE"/>
    <x v="0"/>
    <n v="22.035610484799999"/>
    <n v="0"/>
    <n v="0"/>
    <n v="0"/>
    <n v="0"/>
    <n v="3767.4392008"/>
    <n v="3767.4392008"/>
    <n v="0"/>
    <n v="0"/>
    <n v="3003.4367822704166"/>
    <n v="3003.4367822704166"/>
    <n v="0"/>
    <n v="0"/>
    <n v="6770.8759830704166"/>
    <n v="0"/>
    <n v="0"/>
  </r>
  <r>
    <n v="208"/>
    <s v="Calgary"/>
    <s v="Developed"/>
    <s v="BELTLINE"/>
    <x v="0"/>
    <n v="13.1289368002"/>
    <n v="0"/>
    <n v="0"/>
    <n v="0"/>
    <n v="0"/>
    <n v="2073.8638044499999"/>
    <n v="2073.8638044499999"/>
    <n v="0"/>
    <n v="0"/>
    <n v="14818.96977060487"/>
    <n v="14818.96977060487"/>
    <n v="0"/>
    <n v="0"/>
    <n v="16892.833575054869"/>
    <n v="0"/>
    <n v="0"/>
  </r>
  <r>
    <n v="209"/>
    <s v="Calgary"/>
    <s v="Developed"/>
    <s v="BELTLINE"/>
    <x v="0"/>
    <n v="0.58123542071199996"/>
    <n v="0"/>
    <n v="0"/>
    <n v="0"/>
    <n v="0"/>
    <n v="2656.15198418"/>
    <n v="2656.15198418"/>
    <n v="0"/>
    <n v="0"/>
    <n v="6048.7661187759895"/>
    <n v="6048.7661187759895"/>
    <n v="0"/>
    <n v="0"/>
    <n v="8704.9181029559895"/>
    <n v="0"/>
    <n v="0"/>
  </r>
  <r>
    <n v="210"/>
    <s v="Calgary"/>
    <s v="Developed"/>
    <s v="BELTLINE"/>
    <x v="0"/>
    <n v="1.1151796973000001"/>
    <n v="0"/>
    <n v="0"/>
    <n v="0"/>
    <n v="0"/>
    <n v="4585.8552226100001"/>
    <n v="4585.8552226100001"/>
    <n v="0"/>
    <n v="0"/>
    <n v="5962.7005186967572"/>
    <n v="5962.7005186967572"/>
    <n v="0"/>
    <n v="0"/>
    <n v="10548.555741306758"/>
    <n v="0"/>
    <n v="0"/>
  </r>
  <r>
    <n v="211"/>
    <s v="Calgary"/>
    <s v="Developed"/>
    <s v="BELTLINE"/>
    <x v="0"/>
    <n v="6.3792995131500003"/>
    <n v="0"/>
    <n v="0"/>
    <n v="0"/>
    <n v="0"/>
    <n v="0"/>
    <n v="0"/>
    <n v="0"/>
    <n v="0"/>
    <n v="6735.9097574835905"/>
    <n v="6735.9097574835905"/>
    <n v="0"/>
    <n v="0"/>
    <n v="6735.9097574835905"/>
    <n v="0"/>
    <n v="0"/>
  </r>
  <r>
    <n v="212"/>
    <s v="Calgary"/>
    <s v="Developed"/>
    <s v="BELTLINE"/>
    <x v="0"/>
    <n v="1.02749730098E-6"/>
    <n v="0"/>
    <n v="0"/>
    <n v="0"/>
    <n v="0"/>
    <n v="0"/>
    <n v="0"/>
    <n v="0"/>
    <n v="0"/>
    <n v="2104.6604200377365"/>
    <n v="2104.6604200377365"/>
    <n v="0"/>
    <n v="0"/>
    <n v="2104.6604200377365"/>
    <n v="0"/>
    <n v="0"/>
  </r>
  <r>
    <n v="213"/>
    <s v="Calgary"/>
    <s v="Developed"/>
    <s v="BELTLINE"/>
    <x v="0"/>
    <n v="0"/>
    <n v="0"/>
    <n v="0"/>
    <n v="0"/>
    <n v="0"/>
    <n v="1443.91212941"/>
    <n v="1443.91212941"/>
    <n v="0"/>
    <n v="0"/>
    <n v="4696.6425878531036"/>
    <n v="4696.6425878531036"/>
    <n v="0"/>
    <n v="0"/>
    <n v="6140.5547172631032"/>
    <n v="0"/>
    <n v="0"/>
  </r>
  <r>
    <n v="301"/>
    <s v="Calgary"/>
    <s v="Developed"/>
    <s v="INGLEWOOD"/>
    <x v="0"/>
    <n v="11.2922846213"/>
    <n v="0"/>
    <n v="0"/>
    <n v="0"/>
    <n v="0"/>
    <n v="215.193505536"/>
    <n v="215.193505536"/>
    <n v="0"/>
    <n v="0"/>
    <n v="1815.5661979336455"/>
    <n v="1815.5661979336455"/>
    <n v="0"/>
    <n v="0"/>
    <n v="2030.7597034696455"/>
    <n v="0"/>
    <n v="0"/>
  </r>
  <r>
    <n v="302"/>
    <s v="Calgary"/>
    <s v="Developed"/>
    <s v="INGLEWOOD"/>
    <x v="0"/>
    <n v="9.1195679491299995"/>
    <n v="0"/>
    <n v="0"/>
    <n v="0"/>
    <n v="0"/>
    <n v="145.48628944500001"/>
    <n v="145.48628944500001"/>
    <n v="0"/>
    <n v="0"/>
    <n v="1468.4180949925185"/>
    <n v="1468.4180949925185"/>
    <n v="0"/>
    <n v="0"/>
    <n v="1613.9043844375185"/>
    <n v="0"/>
    <n v="0"/>
  </r>
  <r>
    <n v="303"/>
    <s v="Calgary"/>
    <s v="Developed"/>
    <s v="INGLEWOOD"/>
    <x v="0"/>
    <n v="5.00045161157"/>
    <n v="0"/>
    <n v="0"/>
    <n v="0"/>
    <n v="0"/>
    <n v="614.21641738699998"/>
    <n v="614.21641738699998"/>
    <n v="0"/>
    <n v="0"/>
    <n v="2487.6090787519079"/>
    <n v="2487.6090787519079"/>
    <n v="0"/>
    <n v="0"/>
    <n v="3101.825496138908"/>
    <n v="0"/>
    <n v="0"/>
  </r>
  <r>
    <n v="304"/>
    <s v="Calgary"/>
    <s v="Developed"/>
    <s v="INGLEWOOD"/>
    <x v="0"/>
    <n v="3.6926967264999999"/>
    <n v="0"/>
    <n v="0"/>
    <n v="0"/>
    <n v="0"/>
    <n v="789.00563517000001"/>
    <n v="789.00563517000001"/>
    <n v="0"/>
    <n v="0"/>
    <n v="530.28196388052368"/>
    <n v="530.28196388052368"/>
    <n v="0"/>
    <n v="0"/>
    <n v="1319.2875990505236"/>
    <n v="0"/>
    <n v="0"/>
  </r>
  <r>
    <n v="305"/>
    <s v="Calgary"/>
    <s v="Developed"/>
    <s v="INGLEWOOD"/>
    <x v="0"/>
    <n v="2.0899315498300002"/>
    <n v="0"/>
    <n v="0"/>
    <n v="0"/>
    <n v="0"/>
    <n v="1190.2634537599999"/>
    <n v="1190.2634537599999"/>
    <n v="0"/>
    <n v="0"/>
    <n v="417.63217594803837"/>
    <n v="417.63217594803837"/>
    <n v="0"/>
    <n v="0"/>
    <n v="1607.8956297080383"/>
    <n v="0"/>
    <n v="0"/>
  </r>
  <r>
    <n v="306"/>
    <s v="Calgary"/>
    <s v="Developed"/>
    <s v="INGLEWOOD"/>
    <x v="0"/>
    <n v="3.89257166838"/>
    <n v="0"/>
    <n v="0"/>
    <n v="0"/>
    <n v="0"/>
    <n v="781.87857297300002"/>
    <n v="781.87857297300002"/>
    <n v="0"/>
    <n v="0"/>
    <n v="1089.8564570943795"/>
    <n v="1089.8564570943795"/>
    <n v="0"/>
    <n v="0"/>
    <n v="1871.7350300673795"/>
    <n v="0"/>
    <n v="0"/>
  </r>
  <r>
    <n v="307"/>
    <s v="Calgary"/>
    <s v="Developed"/>
    <s v="INGLEWOOD"/>
    <x v="0"/>
    <n v="5.0948880683600004"/>
    <n v="0"/>
    <n v="0"/>
    <n v="0"/>
    <n v="0"/>
    <n v="940.27718272599998"/>
    <n v="940.27718272599998"/>
    <n v="0"/>
    <n v="0"/>
    <n v="960.2131479882388"/>
    <n v="960.2131479882388"/>
    <n v="0"/>
    <n v="0"/>
    <n v="1900.4903307142388"/>
    <n v="0"/>
    <n v="0"/>
  </r>
  <r>
    <n v="308"/>
    <s v="Calgary"/>
    <s v="Developed"/>
    <s v="INGLEWOOD"/>
    <x v="0"/>
    <n v="19.334513361399999"/>
    <n v="0"/>
    <n v="0"/>
    <n v="0"/>
    <n v="0"/>
    <n v="1.9000794701499999"/>
    <n v="1.9000794701499999"/>
    <n v="0"/>
    <n v="0"/>
    <n v="92.008148808556001"/>
    <n v="92.008148808556001"/>
    <n v="0"/>
    <n v="0"/>
    <n v="93.908228278706005"/>
    <n v="0"/>
    <n v="0"/>
  </r>
  <r>
    <n v="309"/>
    <s v="Calgary"/>
    <s v="Developed"/>
    <s v="DOVER"/>
    <x v="0"/>
    <n v="22.368172880199999"/>
    <n v="0"/>
    <n v="0"/>
    <n v="0"/>
    <n v="0"/>
    <n v="0"/>
    <n v="0"/>
    <n v="0"/>
    <n v="0"/>
    <n v="72.660037066010602"/>
    <n v="72.660037066010602"/>
    <n v="0"/>
    <n v="0"/>
    <n v="72.660037066010602"/>
    <n v="0"/>
    <n v="0"/>
  </r>
  <r>
    <n v="310"/>
    <s v="Calgary"/>
    <s v="Developed"/>
    <s v="ALYTH/BONNYBROOK"/>
    <x v="0"/>
    <n v="27.906462335800001"/>
    <n v="0"/>
    <n v="0"/>
    <n v="0"/>
    <n v="0"/>
    <n v="0"/>
    <n v="0"/>
    <n v="0"/>
    <n v="0"/>
    <n v="2016.6383126056994"/>
    <n v="2016.6383126056994"/>
    <n v="0"/>
    <n v="0"/>
    <n v="2016.6383126056994"/>
    <n v="0"/>
    <n v="0"/>
  </r>
  <r>
    <n v="311"/>
    <s v="Calgary"/>
    <s v="Developed"/>
    <s v="ALYTH/BONNYBROOK"/>
    <x v="0"/>
    <n v="62.112213508899998"/>
    <n v="0"/>
    <n v="0"/>
    <n v="0"/>
    <n v="0"/>
    <n v="0"/>
    <n v="0"/>
    <n v="0"/>
    <n v="0"/>
    <n v="199.27661072891149"/>
    <n v="199.27661072891149"/>
    <n v="0"/>
    <n v="0"/>
    <n v="199.27661072891149"/>
    <n v="0"/>
    <n v="0"/>
  </r>
  <r>
    <n v="312"/>
    <s v="Calgary"/>
    <s v="Developed"/>
    <s v="INGLEWOOD"/>
    <x v="0"/>
    <n v="20.5868380561"/>
    <n v="0"/>
    <n v="0"/>
    <n v="0"/>
    <n v="0"/>
    <n v="1290.8062945300001"/>
    <n v="1290.8062945300001"/>
    <n v="0"/>
    <n v="0"/>
    <n v="324.34205634609566"/>
    <n v="324.34205634609566"/>
    <n v="0"/>
    <n v="0"/>
    <n v="1615.1483508760957"/>
    <n v="0"/>
    <n v="0"/>
  </r>
  <r>
    <n v="313"/>
    <s v="Calgary"/>
    <s v="Developed"/>
    <s v="ALYTH/BONNYBROOK"/>
    <x v="0"/>
    <n v="21.23155715"/>
    <n v="0"/>
    <n v="0"/>
    <n v="0"/>
    <n v="0"/>
    <n v="0"/>
    <n v="0"/>
    <n v="0"/>
    <n v="0"/>
    <n v="174.87201017253761"/>
    <n v="174.87201017253761"/>
    <n v="0"/>
    <n v="0"/>
    <n v="174.87201017253761"/>
    <n v="0"/>
    <n v="0"/>
  </r>
  <r>
    <n v="314"/>
    <s v="Calgary"/>
    <s v="Developed"/>
    <s v="ALYTH/BONNYBROOK"/>
    <x v="0"/>
    <n v="7.6215425580699998"/>
    <n v="0"/>
    <n v="0"/>
    <n v="0"/>
    <n v="0"/>
    <n v="0"/>
    <n v="0"/>
    <n v="0"/>
    <n v="0"/>
    <n v="330.38639277983543"/>
    <n v="330.38639277983543"/>
    <n v="0"/>
    <n v="0"/>
    <n v="330.38639277983543"/>
    <n v="0"/>
    <n v="0"/>
  </r>
  <r>
    <n v="315"/>
    <s v="Calgary"/>
    <s v="Developed"/>
    <s v="RAMSAY"/>
    <x v="0"/>
    <n v="25.210695358300001"/>
    <n v="0"/>
    <n v="0"/>
    <n v="0"/>
    <n v="0"/>
    <n v="1436.37695532"/>
    <n v="1436.37695532"/>
    <n v="0"/>
    <n v="0"/>
    <n v="2062.8240739761764"/>
    <n v="2062.8240739761764"/>
    <n v="0"/>
    <n v="0"/>
    <n v="3499.2010292961763"/>
    <n v="0"/>
    <n v="0"/>
  </r>
  <r>
    <n v="316"/>
    <s v="Calgary"/>
    <s v="Developed"/>
    <s v="RAMSAY"/>
    <x v="0"/>
    <n v="16.617433523199999"/>
    <n v="0"/>
    <n v="0"/>
    <n v="0"/>
    <n v="0"/>
    <n v="856.66422461599996"/>
    <n v="856.66422461599996"/>
    <n v="0"/>
    <n v="0"/>
    <n v="81.113433770473151"/>
    <n v="81.113433770473151"/>
    <n v="0"/>
    <n v="0"/>
    <n v="937.77765838647315"/>
    <n v="0"/>
    <n v="0"/>
  </r>
  <r>
    <n v="317"/>
    <s v="Calgary"/>
    <s v="Developed"/>
    <s v="RAMSAY"/>
    <x v="0"/>
    <n v="13.6069344653"/>
    <n v="0"/>
    <n v="0"/>
    <n v="0"/>
    <n v="0"/>
    <n v="656.367550016"/>
    <n v="656.367550016"/>
    <n v="0"/>
    <n v="0"/>
    <n v="756.85338081871646"/>
    <n v="756.85338081871646"/>
    <n v="0"/>
    <n v="0"/>
    <n v="1413.2209308347165"/>
    <n v="0"/>
    <n v="0"/>
  </r>
  <r>
    <n v="318"/>
    <s v="Calgary"/>
    <s v="Developed"/>
    <s v="ALYTH/BONNYBROOK"/>
    <x v="0"/>
    <n v="34.848901981200001"/>
    <n v="0"/>
    <n v="0"/>
    <n v="0"/>
    <n v="0"/>
    <n v="6916.8735290000004"/>
    <n v="6916.8735290000004"/>
    <n v="0"/>
    <n v="0"/>
    <n v="1493.0740861290133"/>
    <n v="1493.0740861290133"/>
    <n v="0"/>
    <n v="0"/>
    <n v="8409.9476151290146"/>
    <n v="0"/>
    <n v="0"/>
  </r>
  <r>
    <n v="319"/>
    <s v="Calgary"/>
    <s v="Developed"/>
    <s v="BURNS INDUSTRIAL"/>
    <x v="0"/>
    <n v="20.125608034500001"/>
    <n v="0"/>
    <n v="0"/>
    <n v="0"/>
    <n v="0"/>
    <n v="0"/>
    <n v="0"/>
    <n v="0"/>
    <n v="0"/>
    <n v="453.85781920025403"/>
    <n v="453.85781920025403"/>
    <n v="0"/>
    <n v="0"/>
    <n v="453.85781920025403"/>
    <n v="0"/>
    <n v="0"/>
  </r>
  <r>
    <n v="320"/>
    <s v="Calgary"/>
    <s v="Developed"/>
    <s v="RAMSAY"/>
    <x v="0"/>
    <n v="22.992752439899999"/>
    <n v="0"/>
    <n v="0"/>
    <n v="0"/>
    <n v="0"/>
    <n v="0"/>
    <n v="0"/>
    <n v="0"/>
    <n v="0"/>
    <n v="3476.5740332574992"/>
    <n v="3476.5740332574992"/>
    <n v="0"/>
    <n v="0"/>
    <n v="3476.5740332574992"/>
    <n v="0"/>
    <n v="0"/>
  </r>
  <r>
    <n v="321"/>
    <s v="Calgary"/>
    <s v="Developed"/>
    <s v="MANCHESTER INDUSTRIAL"/>
    <x v="0"/>
    <n v="0.59144634757299996"/>
    <n v="0"/>
    <n v="0"/>
    <n v="0"/>
    <n v="0"/>
    <n v="0"/>
    <n v="0"/>
    <n v="0"/>
    <n v="0"/>
    <n v="14.104310053886062"/>
    <n v="14.104310053886062"/>
    <n v="0"/>
    <n v="0"/>
    <n v="14.104310053886062"/>
    <n v="0"/>
    <n v="0"/>
  </r>
  <r>
    <n v="322"/>
    <s v="Calgary"/>
    <s v="Developed"/>
    <s v="MANCHESTER INDUSTRIAL"/>
    <x v="0"/>
    <n v="15.0257357601"/>
    <n v="0"/>
    <n v="0"/>
    <n v="0"/>
    <n v="0"/>
    <n v="0"/>
    <n v="0"/>
    <n v="0"/>
    <n v="0"/>
    <n v="117.82693027952122"/>
    <n v="117.82693027952122"/>
    <n v="0"/>
    <n v="0"/>
    <n v="117.82693027952122"/>
    <n v="0"/>
    <n v="0"/>
  </r>
  <r>
    <n v="323"/>
    <s v="Calgary"/>
    <s v="Developed"/>
    <s v="MANCHESTER INDUSTRIAL"/>
    <x v="0"/>
    <n v="35.969874311200002"/>
    <n v="0"/>
    <n v="0"/>
    <n v="0"/>
    <n v="0"/>
    <n v="0"/>
    <n v="0"/>
    <n v="0"/>
    <n v="0"/>
    <n v="1199.5303121897189"/>
    <n v="1199.5303121897189"/>
    <n v="0"/>
    <n v="0"/>
    <n v="1199.5303121897189"/>
    <n v="0"/>
    <n v="0"/>
  </r>
  <r>
    <n v="324"/>
    <s v="Calgary"/>
    <s v="Developed"/>
    <s v="HIGHFIELD"/>
    <x v="0"/>
    <n v="9.7617828916100002"/>
    <n v="0"/>
    <n v="0"/>
    <n v="0"/>
    <n v="0"/>
    <n v="0"/>
    <n v="0"/>
    <n v="0"/>
    <n v="0"/>
    <n v="58.598196218888681"/>
    <n v="58.598196218888681"/>
    <n v="0"/>
    <n v="0"/>
    <n v="58.598196218888681"/>
    <n v="0"/>
    <n v="0"/>
  </r>
  <r>
    <n v="325"/>
    <s v="Calgary"/>
    <s v="Developed"/>
    <s v="MANCHESTER INDUSTRIAL"/>
    <x v="0"/>
    <n v="41.664178685400003"/>
    <n v="0"/>
    <n v="0"/>
    <n v="0"/>
    <n v="0"/>
    <n v="0"/>
    <n v="0"/>
    <n v="0"/>
    <n v="0"/>
    <n v="2477.0668461667451"/>
    <n v="2477.0668461667451"/>
    <n v="0"/>
    <n v="0"/>
    <n v="2477.0668461667451"/>
    <n v="0"/>
    <n v="0"/>
  </r>
  <r>
    <n v="326"/>
    <s v="Calgary"/>
    <s v="Developed"/>
    <s v="MANCHESTER INDUSTRIAL"/>
    <x v="0"/>
    <n v="20.402600002500002"/>
    <n v="0"/>
    <n v="0"/>
    <n v="0"/>
    <n v="0"/>
    <n v="0"/>
    <n v="0"/>
    <n v="0"/>
    <n v="0"/>
    <n v="707.72758360945977"/>
    <n v="707.72758360945977"/>
    <n v="0"/>
    <n v="0"/>
    <n v="707.72758360945977"/>
    <n v="0"/>
    <n v="0"/>
  </r>
  <r>
    <n v="327"/>
    <s v="Calgary"/>
    <s v="Developed"/>
    <s v="HIGHFIELD"/>
    <x v="0"/>
    <n v="51.851554956599998"/>
    <n v="0"/>
    <n v="0"/>
    <n v="0"/>
    <n v="0"/>
    <n v="0"/>
    <n v="0"/>
    <n v="0"/>
    <n v="0"/>
    <n v="1974.5921488359959"/>
    <n v="1974.5921488359959"/>
    <n v="0"/>
    <n v="0"/>
    <n v="1974.5921488359959"/>
    <n v="0"/>
    <n v="0"/>
  </r>
  <r>
    <n v="328"/>
    <s v="Calgary"/>
    <s v="Developed"/>
    <s v="MANCHESTER"/>
    <x v="0"/>
    <n v="6.2102394327199999"/>
    <n v="0"/>
    <n v="0"/>
    <n v="0"/>
    <n v="0"/>
    <n v="123.590631198"/>
    <n v="123.590631198"/>
    <n v="0"/>
    <n v="0"/>
    <n v="1423.9134718851499"/>
    <n v="1423.9134718851499"/>
    <n v="0"/>
    <n v="0"/>
    <n v="1547.5041030831499"/>
    <n v="0"/>
    <n v="0"/>
  </r>
  <r>
    <n v="329"/>
    <s v="Calgary"/>
    <s v="Developed"/>
    <s v="MANCHESTER INDUSTRIAL"/>
    <x v="0"/>
    <n v="24.161643551099999"/>
    <n v="0"/>
    <n v="0"/>
    <n v="0"/>
    <n v="0"/>
    <n v="0"/>
    <n v="0"/>
    <n v="0"/>
    <n v="0"/>
    <n v="1040.0710066154641"/>
    <n v="1040.0710066154641"/>
    <n v="0"/>
    <n v="0"/>
    <n v="1040.0710066154641"/>
    <n v="0"/>
    <n v="0"/>
  </r>
  <r>
    <n v="330"/>
    <s v="Calgary"/>
    <s v="Developed"/>
    <s v="MANCHESTER INDUSTRIAL"/>
    <x v="0"/>
    <n v="41.195374701399999"/>
    <n v="0"/>
    <n v="0"/>
    <n v="0"/>
    <n v="0"/>
    <n v="0"/>
    <n v="0"/>
    <n v="0"/>
    <n v="0"/>
    <n v="1983.6921452096785"/>
    <n v="1983.6921452096785"/>
    <n v="0"/>
    <n v="0"/>
    <n v="1983.6921452096785"/>
    <n v="0"/>
    <n v="0"/>
  </r>
  <r>
    <n v="331"/>
    <s v="Calgary"/>
    <s v="Developed"/>
    <s v="MANCHESTER INDUSTRIAL"/>
    <x v="0"/>
    <n v="42.468720036100002"/>
    <n v="0"/>
    <n v="0"/>
    <n v="0"/>
    <n v="0"/>
    <n v="0"/>
    <n v="0"/>
    <n v="0"/>
    <n v="0"/>
    <n v="3580.6441833586155"/>
    <n v="3580.6441833586155"/>
    <n v="0"/>
    <n v="0"/>
    <n v="3580.6441833586155"/>
    <n v="0"/>
    <n v="0"/>
  </r>
  <r>
    <n v="332"/>
    <s v="Calgary"/>
    <s v="Developed"/>
    <s v="MANCHESTER"/>
    <x v="0"/>
    <n v="18.107963709100002"/>
    <n v="0"/>
    <n v="0"/>
    <n v="0"/>
    <n v="0"/>
    <n v="408.79675647699997"/>
    <n v="408.79675647699997"/>
    <n v="0"/>
    <n v="0"/>
    <n v="4269.2394463221362"/>
    <n v="4269.2394463221362"/>
    <n v="0"/>
    <n v="0"/>
    <n v="4678.0362027991359"/>
    <n v="0"/>
    <n v="0"/>
  </r>
  <r>
    <n v="333"/>
    <s v="Calgary"/>
    <s v="Developed"/>
    <s v="MANCHESTER INDUSTRIAL"/>
    <x v="0"/>
    <n v="18.206433369999999"/>
    <n v="0"/>
    <n v="0"/>
    <n v="0"/>
    <n v="0"/>
    <n v="6688.8450886800001"/>
    <n v="6688.8450886800001"/>
    <n v="0"/>
    <n v="0"/>
    <n v="5006.753645487488"/>
    <n v="5006.753645487488"/>
    <n v="0"/>
    <n v="0"/>
    <n v="11695.598734167488"/>
    <n v="0"/>
    <n v="0"/>
  </r>
  <r>
    <n v="334"/>
    <s v="Calgary"/>
    <s v="Developed"/>
    <s v="MANCHESTER INDUSTRIAL"/>
    <x v="0"/>
    <n v="46.055819913699999"/>
    <n v="0"/>
    <n v="0"/>
    <n v="0"/>
    <n v="0"/>
    <n v="0"/>
    <n v="0"/>
    <n v="0"/>
    <n v="0"/>
    <n v="2758.3396519218791"/>
    <n v="2758.3396519218791"/>
    <n v="0"/>
    <n v="0"/>
    <n v="2758.3396519218791"/>
    <n v="0"/>
    <n v="0"/>
  </r>
  <r>
    <n v="335"/>
    <s v="Calgary"/>
    <s v="Developed"/>
    <s v="MANCHESTER INDUSTRIAL"/>
    <x v="0"/>
    <n v="12.0457853379"/>
    <n v="0"/>
    <n v="0"/>
    <n v="0"/>
    <n v="0"/>
    <n v="4629.1825659100004"/>
    <n v="4629.1825659100004"/>
    <n v="0"/>
    <n v="0"/>
    <n v="4191.4931628695831"/>
    <n v="4191.4931628695831"/>
    <n v="0"/>
    <n v="0"/>
    <n v="8820.6757287795845"/>
    <n v="0"/>
    <n v="0"/>
  </r>
  <r>
    <n v="336"/>
    <s v="Calgary"/>
    <s v="Developed"/>
    <s v="MANCHESTER INDUSTRIAL"/>
    <x v="0"/>
    <n v="45.863055869699998"/>
    <n v="0"/>
    <n v="0"/>
    <n v="0"/>
    <n v="0"/>
    <n v="1595.32799529"/>
    <n v="1595.32799529"/>
    <n v="0"/>
    <n v="0"/>
    <n v="6605.1689477176014"/>
    <n v="6605.1689477176014"/>
    <n v="0"/>
    <n v="0"/>
    <n v="8200.4969430076017"/>
    <n v="0"/>
    <n v="0"/>
  </r>
  <r>
    <n v="337"/>
    <s v="Calgary"/>
    <s v="Developed"/>
    <s v="BURNS INDUSTRIAL"/>
    <x v="0"/>
    <n v="24.881171221999999"/>
    <n v="0"/>
    <n v="0"/>
    <n v="0"/>
    <n v="0"/>
    <n v="0"/>
    <n v="0"/>
    <n v="0"/>
    <n v="0"/>
    <n v="1199.4648741796664"/>
    <n v="1199.4648741796664"/>
    <n v="0"/>
    <n v="0"/>
    <n v="1199.4648741796664"/>
    <n v="0"/>
    <n v="0"/>
  </r>
  <r>
    <n v="338"/>
    <s v="Calgary"/>
    <s v="Developed"/>
    <s v="BURNS INDUSTRIAL"/>
    <x v="0"/>
    <n v="63.292490505700002"/>
    <n v="0"/>
    <n v="0"/>
    <n v="0"/>
    <n v="0"/>
    <n v="0"/>
    <n v="0"/>
    <n v="0"/>
    <n v="0"/>
    <n v="4552.4607375861715"/>
    <n v="4552.4607375861715"/>
    <n v="0"/>
    <n v="0"/>
    <n v="4552.4607375861715"/>
    <n v="0"/>
    <n v="0"/>
  </r>
  <r>
    <n v="339"/>
    <s v="Calgary"/>
    <s v="Developed"/>
    <s v="HIGHFIELD"/>
    <x v="0"/>
    <n v="38.0498219312"/>
    <n v="0"/>
    <n v="0"/>
    <n v="0"/>
    <n v="0"/>
    <n v="0"/>
    <n v="0"/>
    <n v="0"/>
    <n v="0"/>
    <n v="1358.1649324898408"/>
    <n v="1358.1649324898408"/>
    <n v="0"/>
    <n v="0"/>
    <n v="1358.1649324898408"/>
    <n v="0"/>
    <n v="0"/>
  </r>
  <r>
    <n v="340"/>
    <s v="Calgary"/>
    <s v="Developed"/>
    <s v="HIGHFIELD"/>
    <x v="0"/>
    <n v="19.9462686"/>
    <n v="0"/>
    <n v="0"/>
    <n v="0"/>
    <n v="0"/>
    <n v="0"/>
    <n v="0"/>
    <n v="0"/>
    <n v="0"/>
    <n v="1443.0530153438108"/>
    <n v="1443.0530153438108"/>
    <n v="0"/>
    <n v="0"/>
    <n v="1443.0530153438108"/>
    <n v="0"/>
    <n v="0"/>
  </r>
  <r>
    <n v="341"/>
    <s v="Calgary"/>
    <s v="Developed"/>
    <s v="HIGHFIELD"/>
    <x v="0"/>
    <n v="22.1006979197"/>
    <n v="0"/>
    <n v="0"/>
    <n v="0"/>
    <n v="0"/>
    <n v="0"/>
    <n v="0"/>
    <n v="0"/>
    <n v="0"/>
    <n v="1795.3073946218703"/>
    <n v="1795.3073946218703"/>
    <n v="0"/>
    <n v="0"/>
    <n v="1795.3073946218703"/>
    <n v="0"/>
    <n v="0"/>
  </r>
  <r>
    <n v="342"/>
    <s v="Calgary"/>
    <s v="Developed"/>
    <s v="HIGHFIELD"/>
    <x v="0"/>
    <n v="23.792217358199999"/>
    <n v="0"/>
    <n v="0"/>
    <n v="0"/>
    <n v="0"/>
    <n v="0"/>
    <n v="0"/>
    <n v="0"/>
    <n v="0"/>
    <n v="1028.5471731637247"/>
    <n v="1028.5471731637247"/>
    <n v="0"/>
    <n v="0"/>
    <n v="1028.5471731637247"/>
    <n v="0"/>
    <n v="0"/>
  </r>
  <r>
    <n v="343"/>
    <s v="Calgary"/>
    <s v="Developed"/>
    <s v="ALYTH/BONNYBROOK"/>
    <x v="0"/>
    <n v="27.473666775800002"/>
    <n v="0"/>
    <n v="0"/>
    <n v="0"/>
    <n v="0"/>
    <n v="0"/>
    <n v="0"/>
    <n v="0"/>
    <n v="0"/>
    <n v="818.531765596269"/>
    <n v="818.531765596269"/>
    <n v="0"/>
    <n v="0"/>
    <n v="818.531765596269"/>
    <n v="0"/>
    <n v="0"/>
  </r>
  <r>
    <n v="344"/>
    <s v="Calgary"/>
    <s v="Developed"/>
    <s v="ALYTH/BONNYBROOK"/>
    <x v="0"/>
    <n v="47.570333404199999"/>
    <n v="0"/>
    <n v="0"/>
    <n v="0"/>
    <n v="0"/>
    <n v="6.0176181060299996"/>
    <n v="6.0176181060299996"/>
    <n v="0"/>
    <n v="0"/>
    <n v="4152.4878771572212"/>
    <n v="4152.4878771572212"/>
    <n v="0"/>
    <n v="0"/>
    <n v="4158.5054952632509"/>
    <n v="0"/>
    <n v="0"/>
  </r>
  <r>
    <n v="345"/>
    <s v="Calgary"/>
    <s v="Developed"/>
    <s v="ALYTH/BONNYBROOK"/>
    <x v="0"/>
    <n v="14.8964500661"/>
    <n v="0"/>
    <n v="0"/>
    <n v="0"/>
    <n v="0"/>
    <n v="0"/>
    <n v="0"/>
    <n v="0"/>
    <n v="0"/>
    <n v="232.82490615551768"/>
    <n v="232.82490615551768"/>
    <n v="0"/>
    <n v="0"/>
    <n v="232.82490615551768"/>
    <n v="0"/>
    <n v="0"/>
  </r>
  <r>
    <n v="346"/>
    <s v="Calgary"/>
    <s v="Developed"/>
    <s v="HIGHFIELD"/>
    <x v="0"/>
    <n v="38.090349979700001"/>
    <n v="0"/>
    <n v="0"/>
    <n v="0"/>
    <n v="0"/>
    <n v="0"/>
    <n v="0"/>
    <n v="0"/>
    <n v="0"/>
    <n v="1560.1817746263735"/>
    <n v="1560.1817746263735"/>
    <n v="0"/>
    <n v="0"/>
    <n v="1560.1817746263735"/>
    <n v="0"/>
    <n v="0"/>
  </r>
  <r>
    <n v="347"/>
    <s v="Calgary"/>
    <s v="Developed"/>
    <s v="MANCHESTER INDUSTRIAL"/>
    <x v="0"/>
    <n v="28.752047385299999"/>
    <n v="0"/>
    <n v="0"/>
    <n v="0"/>
    <n v="0"/>
    <n v="0"/>
    <n v="0"/>
    <n v="0"/>
    <n v="0"/>
    <n v="1632.8739034392211"/>
    <n v="1632.8739034392211"/>
    <n v="0"/>
    <n v="0"/>
    <n v="1632.8739034392211"/>
    <n v="0"/>
    <n v="0"/>
  </r>
  <r>
    <n v="348"/>
    <s v="Calgary"/>
    <s v="Developed"/>
    <s v="BURNS INDUSTRIAL"/>
    <x v="0"/>
    <n v="39.608569148699999"/>
    <n v="0"/>
    <n v="0"/>
    <n v="0"/>
    <n v="0"/>
    <n v="2.6910572131400001"/>
    <n v="2.6910572131400001"/>
    <n v="0"/>
    <n v="0"/>
    <n v="2865.1204037224834"/>
    <n v="2865.1204037224834"/>
    <n v="0"/>
    <n v="0"/>
    <n v="2867.8114609356235"/>
    <n v="0"/>
    <n v="0"/>
  </r>
  <r>
    <n v="349"/>
    <s v="Calgary"/>
    <s v="Developed"/>
    <s v="HIGHFIELD"/>
    <x v="0"/>
    <n v="18.7865298141"/>
    <n v="0"/>
    <n v="0"/>
    <n v="0"/>
    <n v="0"/>
    <n v="0"/>
    <n v="0"/>
    <n v="0"/>
    <n v="0"/>
    <n v="777.90499450349262"/>
    <n v="777.90499450349262"/>
    <n v="0"/>
    <n v="0"/>
    <n v="777.90499450349262"/>
    <n v="0"/>
    <n v="0"/>
  </r>
  <r>
    <n v="350"/>
    <s v="Calgary"/>
    <s v="Developed"/>
    <s v="ALYTH/BONNYBROOK"/>
    <x v="0"/>
    <n v="35.375245589999999"/>
    <n v="0"/>
    <n v="0"/>
    <n v="0"/>
    <n v="0"/>
    <n v="0"/>
    <n v="0"/>
    <n v="0"/>
    <n v="0"/>
    <n v="447.42034909084668"/>
    <n v="447.42034909084668"/>
    <n v="0"/>
    <n v="0"/>
    <n v="447.42034909084668"/>
    <n v="0"/>
    <n v="0"/>
  </r>
  <r>
    <n v="351"/>
    <s v="Calgary"/>
    <s v="Developed"/>
    <s v="ALYTH/BONNYBROOK"/>
    <x v="0"/>
    <n v="34.841822434599997"/>
    <n v="0"/>
    <n v="0"/>
    <n v="0"/>
    <n v="0"/>
    <n v="0"/>
    <n v="0"/>
    <n v="0"/>
    <n v="0"/>
    <n v="550.21544898262823"/>
    <n v="550.21544898262823"/>
    <n v="0"/>
    <n v="0"/>
    <n v="550.21544898262823"/>
    <n v="0"/>
    <n v="0"/>
  </r>
  <r>
    <n v="352"/>
    <s v="Calgary"/>
    <s v="Developed"/>
    <s v="HIGHFIELD"/>
    <x v="0"/>
    <n v="23.2246894753"/>
    <n v="0"/>
    <n v="0"/>
    <n v="0"/>
    <n v="0"/>
    <n v="0"/>
    <n v="0"/>
    <n v="0"/>
    <n v="0"/>
    <n v="680.74301546795118"/>
    <n v="680.74301546795118"/>
    <n v="0"/>
    <n v="0"/>
    <n v="680.74301546795118"/>
    <n v="0"/>
    <n v="0"/>
  </r>
  <r>
    <n v="354"/>
    <s v="Calgary"/>
    <s v="Developed"/>
    <s v="RAMSAY"/>
    <x v="0"/>
    <n v="14.587805185000001"/>
    <n v="0"/>
    <n v="0"/>
    <n v="0"/>
    <n v="0"/>
    <n v="246.42173050700001"/>
    <n v="246.42173050700001"/>
    <n v="0"/>
    <n v="0"/>
    <n v="66.958750763495914"/>
    <n v="66.958750763495914"/>
    <n v="0"/>
    <n v="0"/>
    <n v="313.38048127049592"/>
    <n v="0"/>
    <n v="0"/>
  </r>
  <r>
    <n v="356"/>
    <s v="Calgary"/>
    <s v="Developed"/>
    <s v="MANCHESTER"/>
    <x v="0"/>
    <n v="13.6154355151"/>
    <n v="0"/>
    <n v="0"/>
    <n v="0"/>
    <n v="0"/>
    <n v="6873.76045651"/>
    <n v="6873.76045651"/>
    <n v="0"/>
    <n v="0"/>
    <n v="5836.4014378682477"/>
    <n v="5836.4014378682477"/>
    <n v="0"/>
    <n v="0"/>
    <n v="12710.161894378249"/>
    <n v="0"/>
    <n v="0"/>
  </r>
  <r>
    <n v="357"/>
    <s v="Calgary"/>
    <s v="Developed"/>
    <s v="MANCHESTER INDUSTRIAL"/>
    <x v="0"/>
    <n v="21.170781894499999"/>
    <n v="0"/>
    <n v="0"/>
    <n v="0"/>
    <n v="0"/>
    <n v="0"/>
    <n v="0"/>
    <n v="0"/>
    <n v="0"/>
    <n v="760.5018460289225"/>
    <n v="760.5018460289225"/>
    <n v="0"/>
    <n v="0"/>
    <n v="760.5018460289225"/>
    <n v="0"/>
    <n v="0"/>
  </r>
  <r>
    <n v="358"/>
    <s v="Calgary"/>
    <s v="Developed"/>
    <s v="MANCHESTER"/>
    <x v="0"/>
    <n v="9.3452624609600008"/>
    <n v="0"/>
    <n v="0"/>
    <n v="0"/>
    <n v="0"/>
    <n v="1057.5160462399999"/>
    <n v="1057.5160462399999"/>
    <n v="0"/>
    <n v="0"/>
    <n v="490.15282837836543"/>
    <n v="490.15282837836543"/>
    <n v="0"/>
    <n v="0"/>
    <n v="1547.6688746183654"/>
    <n v="0"/>
    <n v="0"/>
  </r>
  <r>
    <n v="401"/>
    <s v="Calgary"/>
    <s v="Developed"/>
    <s v="SUNALTA"/>
    <x v="0"/>
    <n v="11.7508942988"/>
    <n v="0"/>
    <n v="0"/>
    <n v="0"/>
    <n v="0"/>
    <n v="0"/>
    <n v="0"/>
    <n v="0"/>
    <n v="0"/>
    <n v="139.25135251584891"/>
    <n v="139.25135251584891"/>
    <n v="0"/>
    <n v="0"/>
    <n v="139.25135251584891"/>
    <n v="0"/>
    <n v="0"/>
  </r>
  <r>
    <n v="402"/>
    <s v="Calgary"/>
    <s v="Developed"/>
    <s v="SUNALTA"/>
    <x v="0"/>
    <n v="22.2976376899"/>
    <n v="0"/>
    <n v="0"/>
    <n v="0"/>
    <n v="0"/>
    <n v="9374.1243171099995"/>
    <n v="9374.1243171099995"/>
    <n v="0"/>
    <n v="0"/>
    <n v="555.5209555259803"/>
    <n v="555.5209555259803"/>
    <n v="0"/>
    <n v="0"/>
    <n v="9929.6452726359803"/>
    <n v="0"/>
    <n v="0"/>
  </r>
  <r>
    <n v="403"/>
    <s v="Calgary"/>
    <s v="Developed"/>
    <s v="SUNALTA"/>
    <x v="0"/>
    <n v="29.5708745132"/>
    <n v="0"/>
    <n v="0"/>
    <n v="0"/>
    <n v="0"/>
    <n v="3683.3354706700002"/>
    <n v="3683.3354706700002"/>
    <n v="0"/>
    <n v="0"/>
    <n v="7807.7470133735096"/>
    <n v="7807.7470133735096"/>
    <n v="0"/>
    <n v="0"/>
    <n v="11491.082484043509"/>
    <n v="0"/>
    <n v="0"/>
  </r>
  <r>
    <n v="404"/>
    <s v="Calgary"/>
    <s v="Developed"/>
    <s v="SUNALTA"/>
    <x v="0"/>
    <n v="22.0703940358"/>
    <n v="0"/>
    <n v="0"/>
    <n v="0"/>
    <n v="0"/>
    <n v="1583.48533782"/>
    <n v="1583.48533782"/>
    <n v="0"/>
    <n v="0"/>
    <n v="5197.6091789724105"/>
    <n v="5197.6091789724105"/>
    <n v="0"/>
    <n v="0"/>
    <n v="6781.094516792411"/>
    <n v="0"/>
    <n v="0"/>
  </r>
  <r>
    <n v="405"/>
    <s v="Calgary"/>
    <s v="Developed"/>
    <s v="SCARBORO"/>
    <x v="0"/>
    <n v="38.916838175599999"/>
    <n v="0"/>
    <n v="0"/>
    <n v="0"/>
    <n v="0"/>
    <n v="1084.1058080099999"/>
    <n v="1084.1058080099999"/>
    <n v="0"/>
    <n v="0"/>
    <n v="292.86055758970934"/>
    <n v="292.86055758970934"/>
    <n v="0"/>
    <n v="0"/>
    <n v="1376.9663655997092"/>
    <n v="0"/>
    <n v="0"/>
  </r>
  <r>
    <n v="406"/>
    <s v="Calgary"/>
    <s v="Developed"/>
    <s v="RICHMOND"/>
    <x v="0"/>
    <n v="8.2820509533400006"/>
    <n v="0"/>
    <n v="0"/>
    <n v="0"/>
    <n v="0"/>
    <n v="54.074560319"/>
    <n v="54.074560319"/>
    <n v="0"/>
    <n v="0"/>
    <n v="718.47282529115216"/>
    <n v="718.47282529115216"/>
    <n v="0"/>
    <n v="0"/>
    <n v="772.54738561015211"/>
    <n v="0"/>
    <n v="0"/>
  </r>
  <r>
    <n v="407"/>
    <s v="Calgary"/>
    <s v="Developed"/>
    <s v="RICHMOND"/>
    <x v="0"/>
    <n v="25.850764869500001"/>
    <n v="0"/>
    <n v="0"/>
    <n v="0"/>
    <n v="0"/>
    <n v="879.13064644500002"/>
    <n v="879.13064644500002"/>
    <n v="0"/>
    <n v="0"/>
    <n v="200.63019828339401"/>
    <n v="200.63019828339401"/>
    <n v="0"/>
    <n v="0"/>
    <n v="1079.760844728394"/>
    <n v="0"/>
    <n v="0"/>
  </r>
  <r>
    <n v="408"/>
    <s v="Calgary"/>
    <s v="Developed"/>
    <s v="RICHMOND"/>
    <x v="0"/>
    <n v="21.268500419999999"/>
    <n v="0"/>
    <n v="0"/>
    <n v="0"/>
    <n v="0"/>
    <n v="782.40779783799996"/>
    <n v="782.40779783799996"/>
    <n v="0"/>
    <n v="0"/>
    <n v="39.234914464946861"/>
    <n v="39.234914464946861"/>
    <n v="0"/>
    <n v="0"/>
    <n v="821.64271230294685"/>
    <n v="0"/>
    <n v="0"/>
  </r>
  <r>
    <n v="409"/>
    <s v="Calgary"/>
    <s v="Developed"/>
    <s v="BANKVIEW"/>
    <x v="0"/>
    <n v="39.744500083799998"/>
    <n v="0"/>
    <n v="0"/>
    <n v="0"/>
    <n v="0"/>
    <n v="3737.4611361299999"/>
    <n v="3737.4611361299999"/>
    <n v="0"/>
    <n v="0"/>
    <n v="734.52977724944071"/>
    <n v="734.52977724944071"/>
    <n v="0"/>
    <n v="0"/>
    <n v="4471.9909133794408"/>
    <n v="0"/>
    <n v="0"/>
  </r>
  <r>
    <n v="410"/>
    <s v="Calgary"/>
    <s v="Developed"/>
    <s v="SOUTH CALGARY"/>
    <x v="0"/>
    <n v="72.301243231499996"/>
    <n v="0"/>
    <n v="0"/>
    <n v="0"/>
    <n v="0"/>
    <n v="4252.2167832100004"/>
    <n v="4252.2167832100004"/>
    <n v="0"/>
    <n v="0"/>
    <n v="1177.778678818411"/>
    <n v="1177.778678818411"/>
    <n v="0"/>
    <n v="0"/>
    <n v="5429.9954620284116"/>
    <n v="0"/>
    <n v="0"/>
  </r>
  <r>
    <n v="411"/>
    <s v="Calgary"/>
    <s v="Developed"/>
    <s v="RICHMOND"/>
    <x v="0"/>
    <n v="39.478708993399998"/>
    <n v="0"/>
    <n v="0"/>
    <n v="0"/>
    <n v="0"/>
    <n v="1814.0641822099999"/>
    <n v="1814.0641822099999"/>
    <n v="0"/>
    <n v="0"/>
    <n v="441.43331304881519"/>
    <n v="441.43331304881519"/>
    <n v="0"/>
    <n v="0"/>
    <n v="2255.497495258815"/>
    <n v="0"/>
    <n v="0"/>
  </r>
  <r>
    <n v="412"/>
    <s v="Calgary"/>
    <s v="Developed"/>
    <s v="ALTADORE"/>
    <x v="0"/>
    <n v="80.737062295376987"/>
    <n v="0"/>
    <n v="0"/>
    <n v="0"/>
    <n v="0"/>
    <n v="4704.5554149299996"/>
    <n v="4704.5554149299996"/>
    <n v="0"/>
    <n v="0"/>
    <n v="1428.5890590540732"/>
    <n v="1428.5890590540732"/>
    <n v="0"/>
    <n v="0"/>
    <n v="6133.1444739840726"/>
    <n v="0"/>
    <n v="0"/>
  </r>
  <r>
    <n v="413"/>
    <s v="Calgary"/>
    <s v="Developed"/>
    <s v="GARRISON WOODS"/>
    <x v="0"/>
    <n v="72.456507618177"/>
    <n v="0"/>
    <n v="0"/>
    <n v="0"/>
    <n v="0"/>
    <n v="3599.8613914100001"/>
    <n v="3599.8613914100001"/>
    <n v="0"/>
    <n v="0"/>
    <n v="1068.516779689849"/>
    <n v="1068.516779689849"/>
    <n v="0"/>
    <n v="0"/>
    <n v="4668.3781710998492"/>
    <n v="0"/>
    <n v="0"/>
  </r>
  <r>
    <n v="414"/>
    <s v="Calgary"/>
    <s v="Developed"/>
    <s v="ALTADORE"/>
    <x v="0"/>
    <n v="65.599454696999999"/>
    <n v="0"/>
    <n v="0"/>
    <n v="0"/>
    <n v="0"/>
    <n v="3006.2338063699999"/>
    <n v="3006.2338063699999"/>
    <n v="0"/>
    <n v="0"/>
    <n v="312.963048399385"/>
    <n v="312.963048399385"/>
    <n v="0"/>
    <n v="0"/>
    <n v="3319.196854769385"/>
    <n v="0"/>
    <n v="0"/>
  </r>
  <r>
    <n v="415"/>
    <s v="Calgary"/>
    <s v="Developed"/>
    <s v="ALTADORE"/>
    <x v="0"/>
    <n v="37.598879578000002"/>
    <n v="0"/>
    <n v="0"/>
    <n v="0"/>
    <n v="0"/>
    <n v="1101.22232977"/>
    <n v="1101.22232977"/>
    <n v="0"/>
    <n v="0"/>
    <n v="453.8563568445968"/>
    <n v="453.8563568445968"/>
    <n v="0"/>
    <n v="0"/>
    <n v="1555.0786866145968"/>
    <n v="0"/>
    <n v="0"/>
  </r>
  <r>
    <n v="416"/>
    <s v="Calgary"/>
    <s v="Developed"/>
    <s v="GLENMORE PARK"/>
    <x v="0"/>
    <n v="0.114439931755"/>
    <n v="0"/>
    <n v="0"/>
    <n v="0"/>
    <n v="0"/>
    <n v="6.5148676183900003"/>
    <n v="6.5148676183900003"/>
    <n v="0"/>
    <n v="0"/>
    <n v="150.50698042784859"/>
    <n v="150.50698042784859"/>
    <n v="0"/>
    <n v="0"/>
    <n v="157.0218480462386"/>
    <n v="0"/>
    <n v="0"/>
  </r>
  <r>
    <n v="417"/>
    <s v="Calgary"/>
    <s v="Developed"/>
    <s v="NORTH GLENMORE PARK"/>
    <x v="0"/>
    <n v="73.757258280000002"/>
    <n v="0"/>
    <n v="0"/>
    <n v="0"/>
    <n v="0"/>
    <n v="1969.54916185"/>
    <n v="1969.54916185"/>
    <n v="0"/>
    <n v="0"/>
    <n v="992.68252432735744"/>
    <n v="992.68252432735744"/>
    <n v="0"/>
    <n v="0"/>
    <n v="2962.2316861773575"/>
    <n v="0"/>
    <n v="0"/>
  </r>
  <r>
    <n v="418"/>
    <s v="Calgary"/>
    <s v="Developed"/>
    <s v="BEL-AIRE"/>
    <x v="0"/>
    <n v="57.249934816299998"/>
    <n v="0"/>
    <n v="0"/>
    <n v="0"/>
    <n v="0"/>
    <n v="895.44768206699996"/>
    <n v="895.44768206699996"/>
    <n v="0"/>
    <n v="0"/>
    <n v="140.74946271720938"/>
    <n v="140.74946271720938"/>
    <n v="0"/>
    <n v="0"/>
    <n v="1036.1971447842093"/>
    <n v="0"/>
    <n v="0"/>
  </r>
  <r>
    <n v="419"/>
    <s v="Calgary"/>
    <s v="Developed"/>
    <s v="WINDSOR PARK"/>
    <x v="0"/>
    <n v="41.283279584299997"/>
    <n v="0"/>
    <n v="0"/>
    <n v="0"/>
    <n v="0"/>
    <n v="0"/>
    <n v="0"/>
    <n v="0"/>
    <n v="0"/>
    <n v="109.74421133208151"/>
    <n v="109.74421133208151"/>
    <n v="0"/>
    <n v="0"/>
    <n v="109.74421133208151"/>
    <n v="0"/>
    <n v="0"/>
  </r>
  <r>
    <n v="420"/>
    <s v="Calgary"/>
    <s v="Developed"/>
    <s v="BRITANNIA"/>
    <x v="0"/>
    <n v="42.983390943700002"/>
    <n v="0"/>
    <n v="0"/>
    <n v="0"/>
    <n v="0"/>
    <n v="760.73797911400004"/>
    <n v="760.73797911400004"/>
    <n v="0"/>
    <n v="0"/>
    <n v="579.5602021085424"/>
    <n v="579.5602021085424"/>
    <n v="0"/>
    <n v="0"/>
    <n v="1340.2981812225426"/>
    <n v="0"/>
    <n v="0"/>
  </r>
  <r>
    <n v="421"/>
    <s v="Calgary"/>
    <s v="Developed"/>
    <s v="ELBOW PARK"/>
    <x v="0"/>
    <n v="13.4062430236"/>
    <n v="0"/>
    <n v="0"/>
    <n v="0"/>
    <n v="0"/>
    <n v="427.273707505"/>
    <n v="427.273707505"/>
    <n v="0"/>
    <n v="0"/>
    <n v="32.057779810358149"/>
    <n v="32.057779810358149"/>
    <n v="0"/>
    <n v="0"/>
    <n v="459.33148731535817"/>
    <n v="0"/>
    <n v="0"/>
  </r>
  <r>
    <n v="422"/>
    <s v="Calgary"/>
    <s v="Developed"/>
    <s v="ELBOW PARK"/>
    <x v="0"/>
    <n v="56.477315506700002"/>
    <n v="0"/>
    <n v="0"/>
    <n v="0"/>
    <n v="0"/>
    <n v="2398.8278931099999"/>
    <n v="2398.8278931099999"/>
    <n v="0"/>
    <n v="0"/>
    <n v="660.51415802398742"/>
    <n v="660.51415802398742"/>
    <n v="0"/>
    <n v="0"/>
    <n v="3059.3420511339873"/>
    <n v="0"/>
    <n v="0"/>
  </r>
  <r>
    <n v="423"/>
    <s v="Calgary"/>
    <s v="Developed"/>
    <s v="ELBOW PARK"/>
    <x v="0"/>
    <n v="0.82049747536700002"/>
    <n v="0"/>
    <n v="0"/>
    <n v="0"/>
    <n v="0"/>
    <n v="377.54553731200002"/>
    <n v="377.54553731200002"/>
    <n v="0"/>
    <n v="0"/>
    <n v="436.33750706871098"/>
    <n v="436.33750706871098"/>
    <n v="0"/>
    <n v="0"/>
    <n v="813.883044380711"/>
    <n v="0"/>
    <n v="0"/>
  </r>
  <r>
    <n v="424"/>
    <s v="Calgary"/>
    <s v="Developed"/>
    <s v="UPPER MOUNT ROYAL"/>
    <x v="0"/>
    <n v="94.061736117699994"/>
    <n v="0"/>
    <n v="0"/>
    <n v="0"/>
    <n v="0"/>
    <n v="2268.74141513"/>
    <n v="2268.74141513"/>
    <n v="0"/>
    <n v="0"/>
    <n v="442.44804340899015"/>
    <n v="442.44804340899015"/>
    <n v="0"/>
    <n v="0"/>
    <n v="2711.18945853899"/>
    <n v="0"/>
    <n v="0"/>
  </r>
  <r>
    <n v="425"/>
    <s v="Calgary"/>
    <s v="Developed"/>
    <s v="UPPER MOUNT ROYAL"/>
    <x v="0"/>
    <n v="26.117991086"/>
    <n v="0"/>
    <n v="0"/>
    <n v="0"/>
    <n v="0"/>
    <n v="600.23401189900005"/>
    <n v="600.23401189900005"/>
    <n v="0"/>
    <n v="0"/>
    <n v="130.41060320010286"/>
    <n v="130.41060320010286"/>
    <n v="0"/>
    <n v="0"/>
    <n v="730.64461509910291"/>
    <n v="0"/>
    <n v="0"/>
  </r>
  <r>
    <n v="426"/>
    <s v="Calgary"/>
    <s v="Developed"/>
    <s v="LOWER MOUNT ROYAL"/>
    <x v="0"/>
    <n v="20.565696781500002"/>
    <n v="0"/>
    <n v="0"/>
    <n v="0"/>
    <n v="0"/>
    <n v="3235.5049440600001"/>
    <n v="3235.5049440600001"/>
    <n v="0"/>
    <n v="0"/>
    <n v="1685.13887329522"/>
    <n v="1685.13887329522"/>
    <n v="0"/>
    <n v="0"/>
    <n v="4920.6438173552197"/>
    <n v="0"/>
    <n v="0"/>
  </r>
  <r>
    <n v="427"/>
    <s v="Calgary"/>
    <s v="Developed"/>
    <s v="CLIFF BUNGALOW"/>
    <x v="0"/>
    <n v="26.038923972999999"/>
    <n v="0"/>
    <n v="0"/>
    <n v="0"/>
    <n v="0"/>
    <n v="3129.4064557000002"/>
    <n v="3129.4064557000002"/>
    <n v="0"/>
    <n v="0"/>
    <n v="7977.437762094447"/>
    <n v="7977.437762094447"/>
    <n v="0"/>
    <n v="0"/>
    <n v="11106.844217794447"/>
    <n v="0"/>
    <n v="0"/>
  </r>
  <r>
    <n v="428"/>
    <s v="Calgary"/>
    <s v="Developed"/>
    <s v="MISSION"/>
    <x v="0"/>
    <n v="21.631850742800001"/>
    <n v="0"/>
    <n v="0"/>
    <n v="0"/>
    <n v="0"/>
    <n v="2600.4261586100001"/>
    <n v="2600.4261586100001"/>
    <n v="0"/>
    <n v="0"/>
    <n v="3408.3767905871196"/>
    <n v="3408.3767905871196"/>
    <n v="0"/>
    <n v="0"/>
    <n v="6008.8029491971192"/>
    <n v="0"/>
    <n v="0"/>
  </r>
  <r>
    <n v="429"/>
    <s v="Calgary"/>
    <s v="Developed"/>
    <s v="MISSION"/>
    <x v="0"/>
    <n v="3.8069001144099999"/>
    <n v="0"/>
    <n v="0"/>
    <n v="0"/>
    <n v="0"/>
    <n v="229.887190602"/>
    <n v="229.887190602"/>
    <n v="0"/>
    <n v="0"/>
    <n v="4382.9116507971448"/>
    <n v="4382.9116507971448"/>
    <n v="0"/>
    <n v="0"/>
    <n v="4612.7988413991452"/>
    <n v="0"/>
    <n v="0"/>
  </r>
  <r>
    <n v="430"/>
    <s v="Calgary"/>
    <s v="Developed"/>
    <s v="ERLTON"/>
    <x v="0"/>
    <n v="6.9588250250300003"/>
    <n v="0"/>
    <n v="0"/>
    <n v="0"/>
    <n v="0"/>
    <n v="1292.96701315"/>
    <n v="1292.96701315"/>
    <n v="0"/>
    <n v="0"/>
    <n v="1288.835042673207"/>
    <n v="1288.835042673207"/>
    <n v="0"/>
    <n v="0"/>
    <n v="2581.802055823207"/>
    <n v="0"/>
    <n v="0"/>
  </r>
  <r>
    <n v="431"/>
    <s v="Calgary"/>
    <s v="Developed"/>
    <s v="MISSION"/>
    <x v="0"/>
    <n v="3.38610223376"/>
    <n v="0"/>
    <n v="0"/>
    <n v="0"/>
    <n v="0"/>
    <n v="101.647897946"/>
    <n v="101.647897946"/>
    <n v="0"/>
    <n v="0"/>
    <n v="778.35883037351289"/>
    <n v="778.35883037351289"/>
    <n v="0"/>
    <n v="0"/>
    <n v="880.00672831951283"/>
    <n v="0"/>
    <n v="0"/>
  </r>
  <r>
    <n v="432"/>
    <s v="Calgary"/>
    <s v="Developed"/>
    <s v="ERLTON"/>
    <x v="0"/>
    <n v="22.507440303999999"/>
    <n v="0"/>
    <n v="0"/>
    <n v="0"/>
    <n v="0"/>
    <n v="770.04685132600002"/>
    <n v="770.04685132600002"/>
    <n v="0"/>
    <n v="0"/>
    <n v="310.23829954720696"/>
    <n v="310.23829954720696"/>
    <n v="0"/>
    <n v="0"/>
    <n v="1080.2851508732069"/>
    <n v="0"/>
    <n v="0"/>
  </r>
  <r>
    <n v="433"/>
    <s v="Calgary"/>
    <s v="Developed"/>
    <s v="ROXBORO"/>
    <x v="0"/>
    <n v="0.456127490508"/>
    <n v="0"/>
    <n v="0"/>
    <n v="0"/>
    <n v="0"/>
    <n v="489.27473289800002"/>
    <n v="489.27473289800002"/>
    <n v="0"/>
    <n v="0"/>
    <n v="46.98755826528793"/>
    <n v="46.98755826528793"/>
    <n v="0"/>
    <n v="0"/>
    <n v="536.26229116328795"/>
    <n v="0"/>
    <n v="0"/>
  </r>
  <r>
    <n v="434"/>
    <s v="Calgary"/>
    <s v="Developed"/>
    <s v="RIDEAU PARK"/>
    <x v="0"/>
    <n v="2.43655571054"/>
    <n v="0"/>
    <n v="0"/>
    <n v="0"/>
    <n v="0"/>
    <n v="376.50584396199997"/>
    <n v="376.50584396199997"/>
    <n v="0"/>
    <n v="0"/>
    <n v="117.03613261533786"/>
    <n v="117.03613261533786"/>
    <n v="0"/>
    <n v="0"/>
    <n v="493.54197657733783"/>
    <n v="0"/>
    <n v="0"/>
  </r>
  <r>
    <n v="435"/>
    <s v="Calgary"/>
    <s v="Developed"/>
    <s v="RIDEAU PARK"/>
    <x v="0"/>
    <n v="3.8833154380999999"/>
    <n v="0"/>
    <n v="0"/>
    <n v="0"/>
    <n v="0"/>
    <n v="311.93739560900002"/>
    <n v="311.93739560900002"/>
    <n v="0"/>
    <n v="0"/>
    <n v="27.187438745446968"/>
    <n v="27.187438745446968"/>
    <n v="0"/>
    <n v="0"/>
    <n v="339.12483435444699"/>
    <n v="0"/>
    <n v="0"/>
  </r>
  <r>
    <n v="436"/>
    <s v="Calgary"/>
    <s v="Developed"/>
    <s v="PARKHILL"/>
    <x v="0"/>
    <n v="12.671276965000001"/>
    <n v="0"/>
    <n v="0"/>
    <n v="0"/>
    <n v="0"/>
    <n v="723.19420965300003"/>
    <n v="723.19420965300003"/>
    <n v="0"/>
    <n v="0"/>
    <n v="92.932467909263082"/>
    <n v="92.932467909263082"/>
    <n v="0"/>
    <n v="0"/>
    <n v="816.12667756226313"/>
    <n v="0"/>
    <n v="0"/>
  </r>
  <r>
    <n v="437"/>
    <s v="Calgary"/>
    <s v="Developed"/>
    <s v="ELBOW PARK"/>
    <x v="0"/>
    <n v="0"/>
    <n v="0"/>
    <n v="0"/>
    <n v="0"/>
    <n v="0"/>
    <n v="685.78852605500003"/>
    <n v="685.78852605500003"/>
    <n v="0"/>
    <n v="0"/>
    <n v="288.66852717134987"/>
    <n v="288.66852717134987"/>
    <n v="0"/>
    <n v="0"/>
    <n v="974.4570532263499"/>
    <n v="0"/>
    <n v="0"/>
  </r>
  <r>
    <n v="438"/>
    <s v="Calgary"/>
    <s v="Developed"/>
    <s v="PARKHILL"/>
    <x v="0"/>
    <n v="8.1315774982499995"/>
    <n v="0"/>
    <n v="0"/>
    <n v="0"/>
    <n v="0"/>
    <n v="264.71263571600002"/>
    <n v="264.71263571600002"/>
    <n v="0"/>
    <n v="0"/>
    <n v="32.097067636737385"/>
    <n v="32.097067636737385"/>
    <n v="0"/>
    <n v="0"/>
    <n v="296.80970335273742"/>
    <n v="0"/>
    <n v="0"/>
  </r>
  <r>
    <n v="439"/>
    <s v="Calgary"/>
    <s v="Developed"/>
    <s v="ELBOYA"/>
    <x v="0"/>
    <n v="14.730128971899999"/>
    <n v="0"/>
    <n v="0"/>
    <n v="0"/>
    <n v="0"/>
    <n v="1139.7973934500001"/>
    <n v="1139.7973934500001"/>
    <n v="0"/>
    <n v="0"/>
    <n v="127.58246011059816"/>
    <n v="127.58246011059816"/>
    <n v="0"/>
    <n v="0"/>
    <n v="1267.3798535605983"/>
    <n v="0"/>
    <n v="0"/>
  </r>
  <r>
    <n v="440"/>
    <s v="Calgary"/>
    <s v="Developed"/>
    <s v="ELBOYA"/>
    <x v="0"/>
    <n v="40.914346504999997"/>
    <n v="0"/>
    <n v="0"/>
    <n v="0"/>
    <n v="0"/>
    <n v="893.065816477"/>
    <n v="893.065816477"/>
    <n v="0"/>
    <n v="0"/>
    <n v="524.96362102621981"/>
    <n v="524.96362102621981"/>
    <n v="0"/>
    <n v="0"/>
    <n v="1418.0294375032199"/>
    <n v="0"/>
    <n v="0"/>
  </r>
  <r>
    <n v="441"/>
    <s v="Calgary"/>
    <s v="Developed"/>
    <s v="WINDSOR PARK"/>
    <x v="0"/>
    <n v="74.226780576899998"/>
    <n v="0"/>
    <n v="0"/>
    <n v="0"/>
    <n v="0"/>
    <n v="4876.1906250900001"/>
    <n v="4876.1906250900001"/>
    <n v="0"/>
    <n v="0"/>
    <n v="919.70101966064215"/>
    <n v="919.70101966064215"/>
    <n v="0"/>
    <n v="0"/>
    <n v="5795.8916447506426"/>
    <n v="0"/>
    <n v="0"/>
  </r>
  <r>
    <n v="442"/>
    <s v="Calgary"/>
    <s v="Developed"/>
    <s v="MEADOWLARK PARK"/>
    <x v="0"/>
    <n v="34.408580374899998"/>
    <n v="0"/>
    <n v="0"/>
    <n v="0"/>
    <n v="0"/>
    <n v="712.97322689600003"/>
    <n v="712.97322689600003"/>
    <n v="0"/>
    <n v="0"/>
    <n v="84.232694745911573"/>
    <n v="84.232694745911573"/>
    <n v="0"/>
    <n v="0"/>
    <n v="797.20592164191157"/>
    <n v="0"/>
    <n v="0"/>
  </r>
  <r>
    <n v="443"/>
    <s v="Calgary"/>
    <s v="Developed"/>
    <s v="MEADOWLARK PARK"/>
    <x v="0"/>
    <n v="24.8805669698"/>
    <n v="0"/>
    <n v="0"/>
    <n v="0"/>
    <n v="0"/>
    <n v="0"/>
    <n v="0"/>
    <n v="0"/>
    <n v="0"/>
    <n v="6002.2326725752118"/>
    <n v="6002.2326725752118"/>
    <n v="0"/>
    <n v="0"/>
    <n v="6002.2326725752118"/>
    <n v="0"/>
    <n v="0"/>
  </r>
  <r>
    <n v="444"/>
    <s v="Calgary"/>
    <s v="Developed"/>
    <s v="BANKVIEW"/>
    <x v="0"/>
    <n v="25.4558294795"/>
    <n v="0"/>
    <n v="0"/>
    <n v="0"/>
    <n v="0"/>
    <n v="2352.3438139499999"/>
    <n v="2352.3438139499999"/>
    <n v="0"/>
    <n v="0"/>
    <n v="1235.4456561986206"/>
    <n v="1235.4456561986206"/>
    <n v="0"/>
    <n v="0"/>
    <n v="3587.7894701486202"/>
    <n v="0"/>
    <n v="0"/>
  </r>
  <r>
    <n v="445"/>
    <s v="Calgary"/>
    <s v="Developed"/>
    <s v="PARKHILL"/>
    <x v="0"/>
    <n v="9.5220949220800009"/>
    <n v="0"/>
    <n v="0"/>
    <n v="0"/>
    <n v="0"/>
    <n v="233.707537019"/>
    <n v="233.707537019"/>
    <n v="0"/>
    <n v="0"/>
    <n v="97.638928578926254"/>
    <n v="97.638928578926254"/>
    <n v="0"/>
    <n v="0"/>
    <n v="331.34646559792623"/>
    <n v="0"/>
    <n v="0"/>
  </r>
  <r>
    <n v="446"/>
    <s v="Calgary"/>
    <s v="Developed"/>
    <s v="PARKHILL"/>
    <x v="0"/>
    <n v="9.5885072987300006"/>
    <n v="0"/>
    <n v="0"/>
    <n v="0"/>
    <n v="0"/>
    <n v="474.759565098"/>
    <n v="474.759565098"/>
    <n v="0"/>
    <n v="0"/>
    <n v="294.27656969482388"/>
    <n v="294.27656969482388"/>
    <n v="0"/>
    <n v="0"/>
    <n v="769.03613479282387"/>
    <n v="0"/>
    <n v="0"/>
  </r>
  <r>
    <n v="447"/>
    <s v="Calgary"/>
    <s v="Developed"/>
    <s v="PARKHILL"/>
    <x v="0"/>
    <n v="8.7158406318699999"/>
    <n v="0"/>
    <n v="0"/>
    <n v="0"/>
    <n v="0"/>
    <n v="327.89507562"/>
    <n v="327.89507562"/>
    <n v="0"/>
    <n v="0"/>
    <n v="233.39358735204661"/>
    <n v="233.39358735204661"/>
    <n v="0"/>
    <n v="0"/>
    <n v="561.28866297204661"/>
    <n v="0"/>
    <n v="0"/>
  </r>
  <r>
    <n v="448"/>
    <s v="Calgary"/>
    <s v="Developed"/>
    <s v="PARKHILL"/>
    <x v="0"/>
    <n v="3.1691217271499998"/>
    <n v="0"/>
    <n v="0"/>
    <n v="0"/>
    <n v="0"/>
    <n v="349.59082766199998"/>
    <n v="349.59082766199998"/>
    <n v="0"/>
    <n v="0"/>
    <n v="343.32507162367062"/>
    <n v="343.32507162367062"/>
    <n v="0"/>
    <n v="0"/>
    <n v="692.91589928567055"/>
    <n v="0"/>
    <n v="0"/>
  </r>
  <r>
    <n v="449"/>
    <s v="Calgary"/>
    <s v="Developed"/>
    <s v="MISSION"/>
    <x v="0"/>
    <n v="1.57991744797"/>
    <n v="0"/>
    <n v="0"/>
    <n v="0"/>
    <n v="0"/>
    <n v="2341.60738326"/>
    <n v="2341.60738326"/>
    <n v="0"/>
    <n v="0"/>
    <n v="273.56121870480729"/>
    <n v="273.56121870480729"/>
    <n v="0"/>
    <n v="0"/>
    <n v="2615.1686019648073"/>
    <n v="0"/>
    <n v="0"/>
  </r>
  <r>
    <n v="450"/>
    <s v="Calgary"/>
    <s v="Developed"/>
    <s v="ELBOW PARK"/>
    <x v="0"/>
    <n v="27.508757772599999"/>
    <n v="0"/>
    <n v="0"/>
    <n v="0"/>
    <n v="0"/>
    <n v="0"/>
    <n v="0"/>
    <n v="0"/>
    <n v="0"/>
    <n v="0"/>
    <n v="0"/>
    <n v="0"/>
    <n v="0"/>
    <n v="0"/>
    <n v="0"/>
    <n v="0"/>
  </r>
  <r>
    <n v="501"/>
    <s v="Calgary"/>
    <s v="Developed"/>
    <s v="PATTERSON"/>
    <x v="1"/>
    <n v="57.064059053870423"/>
    <n v="57.0636011709"/>
    <n v="4.5788297042E-4"/>
    <n v="0.99999197598316669"/>
    <n v="8.0240168333078898E-6"/>
    <n v="2577.8124827000001"/>
    <n v="0"/>
    <n v="2577.7917982892459"/>
    <n v="2.0684410754296004E-2"/>
    <n v="367.3624693347345"/>
    <n v="0"/>
    <n v="367.35952161209661"/>
    <n v="2.9477226378674631E-3"/>
    <n v="0"/>
    <n v="2945.1513199013425"/>
    <n v="2.3632133392163468E-2"/>
  </r>
  <r>
    <n v="502"/>
    <s v="Calgary"/>
    <s v="Developed"/>
    <s v="PATTERSON"/>
    <x v="1"/>
    <n v="46.063400876899998"/>
    <n v="46.063400876899998"/>
    <n v="0"/>
    <n v="1"/>
    <n v="0"/>
    <n v="2188.8626342100001"/>
    <n v="0"/>
    <n v="2188.8626342100001"/>
    <n v="0"/>
    <n v="475.02291302182203"/>
    <n v="0"/>
    <n v="475.02291302182203"/>
    <n v="0"/>
    <n v="0"/>
    <n v="2663.8855472318223"/>
    <n v="0"/>
  </r>
  <r>
    <n v="503"/>
    <s v="Calgary"/>
    <s v="Developed"/>
    <s v="COACH HILL"/>
    <x v="1"/>
    <n v="26.249627691099999"/>
    <n v="26.249627691099999"/>
    <n v="0"/>
    <n v="1"/>
    <n v="0"/>
    <n v="799.17687227600004"/>
    <n v="0"/>
    <n v="799.17687227600004"/>
    <n v="0"/>
    <n v="79.746603212535319"/>
    <n v="0"/>
    <n v="79.746603212535319"/>
    <n v="0"/>
    <n v="0"/>
    <n v="878.92347548853536"/>
    <n v="0"/>
  </r>
  <r>
    <n v="504"/>
    <s v="Calgary"/>
    <s v="Developed"/>
    <s v="COACH HILL"/>
    <x v="1"/>
    <n v="63.281117571000003"/>
    <n v="63.281117571000003"/>
    <n v="0"/>
    <n v="1"/>
    <n v="0"/>
    <n v="2690.096043"/>
    <n v="0"/>
    <n v="2690.096043"/>
    <n v="0"/>
    <n v="343.51358823671774"/>
    <n v="0"/>
    <n v="343.51358823671774"/>
    <n v="0"/>
    <n v="0"/>
    <n v="3033.6096312367176"/>
    <n v="0"/>
  </r>
  <r>
    <n v="505"/>
    <s v="Calgary"/>
    <s v="Developed"/>
    <s v="STRATHCONA PARK"/>
    <x v="1"/>
    <n v="13.288854669899999"/>
    <n v="13.288854669899999"/>
    <n v="0"/>
    <n v="1"/>
    <n v="0"/>
    <n v="294.71664025799998"/>
    <n v="0"/>
    <n v="294.71664025799998"/>
    <n v="0"/>
    <n v="353.73787522452784"/>
    <n v="0"/>
    <n v="353.73787522452784"/>
    <n v="0"/>
    <n v="0"/>
    <n v="648.45451548252777"/>
    <n v="0"/>
  </r>
  <r>
    <n v="506"/>
    <s v="Calgary"/>
    <s v="Developed"/>
    <s v="STRATHCONA PARK"/>
    <x v="1"/>
    <n v="38.278899068199998"/>
    <n v="38.278899068199998"/>
    <n v="0"/>
    <n v="1"/>
    <n v="0"/>
    <n v="1469.2807668600001"/>
    <n v="0"/>
    <n v="1469.2807668600001"/>
    <n v="0"/>
    <n v="240.6582255039045"/>
    <n v="0"/>
    <n v="240.6582255039045"/>
    <n v="0"/>
    <n v="0"/>
    <n v="1709.9389923639046"/>
    <n v="0"/>
  </r>
  <r>
    <n v="507"/>
    <s v="Calgary"/>
    <s v="Developed"/>
    <s v="STRATHCONA PARK"/>
    <x v="1"/>
    <n v="69.92959046"/>
    <n v="69.92959046"/>
    <n v="0"/>
    <n v="1"/>
    <n v="0"/>
    <n v="2106.0408049399998"/>
    <n v="0"/>
    <n v="2106.0408049399998"/>
    <n v="0"/>
    <n v="289.17420048981251"/>
    <n v="0"/>
    <n v="289.17420048981251"/>
    <n v="0"/>
    <n v="0"/>
    <n v="2395.2150054298122"/>
    <n v="0"/>
  </r>
  <r>
    <n v="508"/>
    <s v="Calgary"/>
    <s v="Developed"/>
    <s v="STRATHCONA PARK"/>
    <x v="1"/>
    <n v="24.939951793799999"/>
    <n v="24.939951793799999"/>
    <n v="0"/>
    <n v="1"/>
    <n v="0"/>
    <n v="1004.6180342"/>
    <n v="0"/>
    <n v="1004.6180342"/>
    <n v="0"/>
    <n v="87.669218438534244"/>
    <n v="0"/>
    <n v="87.669218438534244"/>
    <n v="0"/>
    <n v="0"/>
    <n v="1092.2872526385343"/>
    <n v="0"/>
  </r>
  <r>
    <n v="509"/>
    <s v="Calgary"/>
    <s v="Developed"/>
    <s v="CHRISTIE PARK"/>
    <x v="1"/>
    <n v="39.900709289300003"/>
    <n v="39.900709289300003"/>
    <n v="0"/>
    <n v="1"/>
    <n v="0"/>
    <n v="1334.8297443500001"/>
    <n v="0"/>
    <n v="1334.8297443500001"/>
    <n v="0"/>
    <n v="110.90700229444361"/>
    <n v="0"/>
    <n v="110.90700229444361"/>
    <n v="0"/>
    <n v="0"/>
    <n v="1445.7367466444437"/>
    <n v="0"/>
  </r>
  <r>
    <n v="510"/>
    <s v="Calgary"/>
    <s v="Developed"/>
    <s v="GLAMORGAN"/>
    <x v="0"/>
    <n v="28.2870233455"/>
    <n v="0"/>
    <n v="0"/>
    <n v="0"/>
    <n v="0"/>
    <n v="1838.9662896499999"/>
    <n v="1838.9662896499999"/>
    <n v="0"/>
    <n v="0"/>
    <n v="787.31441604345719"/>
    <n v="787.31441604345719"/>
    <n v="0"/>
    <n v="0"/>
    <n v="2626.2807056934571"/>
    <n v="0"/>
    <n v="0"/>
  </r>
  <r>
    <n v="511"/>
    <s v="Calgary"/>
    <s v="Developed"/>
    <s v="GLENBROOK"/>
    <x v="0"/>
    <n v="4.1753119883599998"/>
    <n v="0"/>
    <n v="0"/>
    <n v="0"/>
    <n v="0"/>
    <n v="0"/>
    <n v="0"/>
    <n v="0"/>
    <n v="0"/>
    <n v="328.24940646934795"/>
    <n v="328.24940646934795"/>
    <n v="0"/>
    <n v="0"/>
    <n v="328.24940646934795"/>
    <n v="0"/>
    <n v="0"/>
  </r>
  <r>
    <n v="512"/>
    <s v="Calgary"/>
    <s v="Developed"/>
    <s v="SIGNAL HILL"/>
    <x v="1"/>
    <n v="31.377038626499999"/>
    <n v="31.377038626499999"/>
    <n v="0"/>
    <n v="1"/>
    <n v="0"/>
    <n v="1338.46802435"/>
    <n v="0"/>
    <n v="1338.46802435"/>
    <n v="0"/>
    <n v="351.10649281727245"/>
    <n v="0"/>
    <n v="351.10649281727245"/>
    <n v="0"/>
    <n v="0"/>
    <n v="1689.5745171672725"/>
    <n v="0"/>
  </r>
  <r>
    <n v="513"/>
    <s v="Calgary"/>
    <s v="Developed"/>
    <s v="SIGNAL HILL"/>
    <x v="1"/>
    <n v="41.367644278999997"/>
    <n v="41.367644278999997"/>
    <n v="0"/>
    <n v="1"/>
    <n v="0"/>
    <n v="1657.5121980500001"/>
    <n v="0"/>
    <n v="1657.5121980500001"/>
    <n v="0"/>
    <n v="176.26582591652985"/>
    <n v="0"/>
    <n v="176.26582591652985"/>
    <n v="0"/>
    <n v="0"/>
    <n v="1833.7780239665299"/>
    <n v="0"/>
  </r>
  <r>
    <n v="514"/>
    <s v="Calgary"/>
    <s v="Developed"/>
    <s v="SIGNAL HILL"/>
    <x v="1"/>
    <n v="98.308361614299997"/>
    <n v="98.308361614299997"/>
    <n v="0"/>
    <n v="1"/>
    <n v="0"/>
    <n v="3717.3018521200001"/>
    <n v="0"/>
    <n v="3717.3018521200001"/>
    <n v="0"/>
    <n v="227.73376980505139"/>
    <n v="0"/>
    <n v="227.73376980505139"/>
    <n v="0"/>
    <n v="0"/>
    <n v="3945.0356219250516"/>
    <n v="0"/>
  </r>
  <r>
    <n v="515"/>
    <s v="Calgary"/>
    <s v="Developed"/>
    <s v="SIGNAL HILL"/>
    <x v="1"/>
    <n v="24.389566589099999"/>
    <n v="24.389566589099999"/>
    <n v="0"/>
    <n v="1"/>
    <n v="0"/>
    <n v="0"/>
    <n v="0"/>
    <n v="0"/>
    <n v="0"/>
    <n v="2227.4073702500195"/>
    <n v="0"/>
    <n v="2227.4073702500195"/>
    <n v="0"/>
    <n v="0"/>
    <n v="2227.4073702500195"/>
    <n v="0"/>
  </r>
  <r>
    <n v="516"/>
    <s v="Calgary"/>
    <s v="Developed"/>
    <s v="SIGNAL HILL"/>
    <x v="1"/>
    <n v="63.539492959900002"/>
    <n v="63.539492959900002"/>
    <n v="0"/>
    <n v="1"/>
    <n v="0"/>
    <n v="2281.3649386900001"/>
    <n v="0"/>
    <n v="2281.3649386900001"/>
    <n v="0"/>
    <n v="228.96617523532851"/>
    <n v="0"/>
    <n v="228.96617523532851"/>
    <n v="0"/>
    <n v="0"/>
    <n v="2510.3311139253287"/>
    <n v="0"/>
  </r>
  <r>
    <n v="517"/>
    <s v="Calgary"/>
    <s v="Developed"/>
    <s v="SIGNAL HILL"/>
    <x v="1"/>
    <n v="64.591204891900006"/>
    <n v="64.591204891900006"/>
    <n v="0"/>
    <n v="1"/>
    <n v="0"/>
    <n v="3152.6075588099998"/>
    <n v="0"/>
    <n v="3152.6075588099998"/>
    <n v="0"/>
    <n v="379.98922517097719"/>
    <n v="0"/>
    <n v="379.98922517097719"/>
    <n v="0"/>
    <n v="0"/>
    <n v="3532.5967839809769"/>
    <n v="0"/>
  </r>
  <r>
    <n v="518"/>
    <s v="Calgary"/>
    <s v="Developed"/>
    <s v="SIGNAL HILL"/>
    <x v="1"/>
    <n v="14.996589118499999"/>
    <n v="14.996589118499999"/>
    <n v="0"/>
    <n v="1"/>
    <n v="0"/>
    <n v="0"/>
    <n v="0"/>
    <n v="0"/>
    <n v="0"/>
    <n v="6001.3865051367211"/>
    <n v="0"/>
    <n v="6001.3865051367211"/>
    <n v="0"/>
    <n v="0"/>
    <n v="6001.3865051367211"/>
    <n v="0"/>
  </r>
  <r>
    <n v="520"/>
    <s v="Calgary"/>
    <s v="Developed"/>
    <s v="GLAMORGAN"/>
    <x v="0"/>
    <n v="51.003155471699998"/>
    <n v="0"/>
    <n v="0"/>
    <n v="0"/>
    <n v="0"/>
    <n v="2030.6726609499999"/>
    <n v="2030.6726609499999"/>
    <n v="0"/>
    <n v="0"/>
    <n v="357.74546928964065"/>
    <n v="357.74546928964065"/>
    <n v="0"/>
    <n v="0"/>
    <n v="2388.4181302396405"/>
    <n v="0"/>
    <n v="0"/>
  </r>
  <r>
    <n v="521"/>
    <s v="Calgary"/>
    <s v="Developed"/>
    <s v="GLAMORGAN"/>
    <x v="0"/>
    <n v="29.507671597200002"/>
    <n v="0"/>
    <n v="0"/>
    <n v="0"/>
    <n v="0"/>
    <n v="1323.2458377299999"/>
    <n v="1323.2458377299999"/>
    <n v="0"/>
    <n v="0"/>
    <n v="221.70161668743603"/>
    <n v="221.70161668743603"/>
    <n v="0"/>
    <n v="0"/>
    <n v="1544.9474544174359"/>
    <n v="0"/>
    <n v="0"/>
  </r>
  <r>
    <n v="522"/>
    <s v="Calgary"/>
    <s v="Developed"/>
    <s v="GLAMORGAN"/>
    <x v="0"/>
    <n v="74.206512466500001"/>
    <n v="0"/>
    <n v="0"/>
    <n v="0"/>
    <n v="0"/>
    <n v="1993.37636875"/>
    <n v="1993.37636875"/>
    <n v="0"/>
    <n v="0"/>
    <n v="884.43519353311751"/>
    <n v="884.43519353311751"/>
    <n v="0"/>
    <n v="0"/>
    <n v="2877.8115622831174"/>
    <n v="0"/>
    <n v="0"/>
  </r>
  <r>
    <n v="523"/>
    <s v="Calgary"/>
    <s v="Developed"/>
    <s v="GLENBROOK"/>
    <x v="0"/>
    <n v="10.568660511199999"/>
    <n v="0"/>
    <n v="0"/>
    <n v="0"/>
    <n v="0"/>
    <n v="0"/>
    <n v="0"/>
    <n v="0"/>
    <n v="0"/>
    <n v="738.59510738860865"/>
    <n v="738.59510738860865"/>
    <n v="0"/>
    <n v="0"/>
    <n v="738.59510738860865"/>
    <n v="0"/>
    <n v="0"/>
  </r>
  <r>
    <n v="524"/>
    <s v="Calgary"/>
    <s v="Developed"/>
    <s v="GLENBROOK"/>
    <x v="0"/>
    <n v="71.591360000600005"/>
    <n v="0"/>
    <n v="0"/>
    <n v="0"/>
    <n v="0"/>
    <n v="3050.3972471100001"/>
    <n v="3050.3972471100001"/>
    <n v="0"/>
    <n v="0"/>
    <n v="505.44938211115868"/>
    <n v="505.44938211115868"/>
    <n v="0"/>
    <n v="0"/>
    <n v="3555.8466292211588"/>
    <n v="0"/>
    <n v="0"/>
  </r>
  <r>
    <n v="525"/>
    <s v="Calgary"/>
    <s v="Developed"/>
    <s v="GLENBROOK"/>
    <x v="0"/>
    <n v="87.294449702099996"/>
    <n v="0"/>
    <n v="0"/>
    <n v="0"/>
    <n v="0"/>
    <n v="3749.9417074100002"/>
    <n v="3749.9417074100002"/>
    <n v="0"/>
    <n v="0"/>
    <n v="616.55364326080678"/>
    <n v="616.55364326080678"/>
    <n v="0"/>
    <n v="0"/>
    <n v="4366.4953506708071"/>
    <n v="0"/>
    <n v="0"/>
  </r>
  <r>
    <n v="526"/>
    <s v="Calgary"/>
    <s v="Developed"/>
    <s v="GLENDALE"/>
    <x v="0"/>
    <n v="32.1588681876"/>
    <n v="0"/>
    <n v="0"/>
    <n v="0"/>
    <n v="0"/>
    <n v="729.82594033199996"/>
    <n v="729.82594033199996"/>
    <n v="0"/>
    <n v="0"/>
    <n v="121.55933454987209"/>
    <n v="121.55933454987209"/>
    <n v="0"/>
    <n v="0"/>
    <n v="851.38527488187208"/>
    <n v="0"/>
    <n v="0"/>
  </r>
  <r>
    <n v="527"/>
    <s v="Calgary"/>
    <s v="Developed"/>
    <s v="GLENDALE"/>
    <x v="0"/>
    <n v="32.446205543700003"/>
    <n v="0"/>
    <n v="0"/>
    <n v="0"/>
    <n v="0"/>
    <n v="453.906651533"/>
    <n v="453.906651533"/>
    <n v="0"/>
    <n v="0"/>
    <n v="281.56310322648898"/>
    <n v="281.56310322648898"/>
    <n v="0"/>
    <n v="0"/>
    <n v="735.46975475948898"/>
    <n v="0"/>
    <n v="0"/>
  </r>
  <r>
    <n v="528"/>
    <s v="Calgary"/>
    <s v="Developed"/>
    <s v="WESTGATE"/>
    <x v="0"/>
    <n v="70.661099936400007"/>
    <n v="0"/>
    <n v="0"/>
    <n v="0"/>
    <n v="0"/>
    <n v="2011.38728722"/>
    <n v="2011.38728722"/>
    <n v="0"/>
    <n v="0"/>
    <n v="403.84500696411232"/>
    <n v="403.84500696411232"/>
    <n v="0"/>
    <n v="0"/>
    <n v="2415.2322941841121"/>
    <n v="0"/>
    <n v="0"/>
  </r>
  <r>
    <n v="529"/>
    <s v="Calgary"/>
    <s v="Developed"/>
    <s v="ROSSCARROCK"/>
    <x v="0"/>
    <n v="25.163368860999999"/>
    <n v="0"/>
    <n v="0"/>
    <n v="0"/>
    <n v="0"/>
    <n v="983.28887750399997"/>
    <n v="983.28887750399997"/>
    <n v="0"/>
    <n v="0"/>
    <n v="442.67361059229353"/>
    <n v="442.67361059229353"/>
    <n v="0"/>
    <n v="0"/>
    <n v="1425.9624880962936"/>
    <n v="0"/>
    <n v="0"/>
  </r>
  <r>
    <n v="530"/>
    <s v="Calgary"/>
    <s v="Developed"/>
    <s v="WILDWOOD"/>
    <x v="0"/>
    <n v="50.964516055499999"/>
    <n v="0"/>
    <n v="0"/>
    <n v="0"/>
    <n v="0"/>
    <n v="1353.0072847700001"/>
    <n v="1353.0072847700001"/>
    <n v="0"/>
    <n v="0"/>
    <n v="251.9501198515606"/>
    <n v="251.9501198515606"/>
    <n v="0"/>
    <n v="0"/>
    <n v="1604.9574046215607"/>
    <n v="0"/>
    <n v="0"/>
  </r>
  <r>
    <n v="531"/>
    <s v="Calgary"/>
    <s v="Developed"/>
    <s v="WILDWOOD"/>
    <x v="0"/>
    <n v="53.612598048599999"/>
    <n v="0"/>
    <n v="0"/>
    <n v="0"/>
    <n v="0"/>
    <n v="1552.1025941400001"/>
    <n v="1552.1025941400001"/>
    <n v="0"/>
    <n v="0"/>
    <n v="257.71108441955812"/>
    <n v="257.71108441955812"/>
    <n v="0"/>
    <n v="0"/>
    <n v="1809.8136785595582"/>
    <n v="0"/>
    <n v="0"/>
  </r>
  <r>
    <n v="532"/>
    <s v="Calgary"/>
    <s v="Developed"/>
    <s v="WILDWOOD"/>
    <x v="0"/>
    <n v="47.500009566999999"/>
    <n v="0"/>
    <n v="0"/>
    <n v="0"/>
    <n v="0"/>
    <n v="11.496675379399999"/>
    <n v="11.496675379399999"/>
    <n v="0"/>
    <n v="0"/>
    <n v="30.025937882781967"/>
    <n v="30.025937882781967"/>
    <n v="0"/>
    <n v="0"/>
    <n v="41.522613262181963"/>
    <n v="0"/>
    <n v="0"/>
  </r>
  <r>
    <n v="533"/>
    <s v="Calgary"/>
    <s v="Developed"/>
    <s v="SPRUCE CLIFF"/>
    <x v="0"/>
    <n v="65.295933867800002"/>
    <n v="0"/>
    <n v="0"/>
    <n v="0"/>
    <n v="0"/>
    <n v="3383.8633156599999"/>
    <n v="3383.8633156599999"/>
    <n v="0"/>
    <n v="0"/>
    <n v="1039.0820304502358"/>
    <n v="1039.0820304502358"/>
    <n v="0"/>
    <n v="0"/>
    <n v="4422.9453461102357"/>
    <n v="0"/>
    <n v="0"/>
  </r>
  <r>
    <n v="534"/>
    <s v="Calgary"/>
    <s v="Developed"/>
    <s v="SHAGANAPPI"/>
    <x v="0"/>
    <n v="55.358594859999997"/>
    <n v="0"/>
    <n v="0"/>
    <n v="0"/>
    <n v="0"/>
    <n v="0"/>
    <n v="0"/>
    <n v="0"/>
    <n v="0"/>
    <n v="48.939293650227789"/>
    <n v="48.939293650227789"/>
    <n v="0"/>
    <n v="0"/>
    <n v="48.939293650227789"/>
    <n v="0"/>
    <n v="0"/>
  </r>
  <r>
    <n v="535"/>
    <s v="Calgary"/>
    <s v="Developed"/>
    <s v="SCARBORO/ SUNALTA WEST"/>
    <x v="0"/>
    <n v="7.5563865746600003"/>
    <n v="0"/>
    <n v="0"/>
    <n v="0"/>
    <n v="0"/>
    <n v="143.46631326599999"/>
    <n v="143.46631326599999"/>
    <n v="0"/>
    <n v="0"/>
    <n v="45.574223920254653"/>
    <n v="45.574223920254653"/>
    <n v="0"/>
    <n v="0"/>
    <n v="189.04053718625465"/>
    <n v="0"/>
    <n v="0"/>
  </r>
  <r>
    <n v="536"/>
    <s v="Calgary"/>
    <s v="Developed"/>
    <s v="SHAGANAPPI"/>
    <x v="0"/>
    <n v="8.2343532525200001"/>
    <n v="0"/>
    <n v="0"/>
    <n v="0"/>
    <n v="0"/>
    <n v="43.867127967800002"/>
    <n v="43.867127967800002"/>
    <n v="0"/>
    <n v="0"/>
    <n v="277.72504603179152"/>
    <n v="277.72504603179152"/>
    <n v="0"/>
    <n v="0"/>
    <n v="321.59217399959152"/>
    <n v="0"/>
    <n v="0"/>
  </r>
  <r>
    <n v="537"/>
    <s v="Calgary"/>
    <s v="Developed"/>
    <s v="SPRUCE CLIFF"/>
    <x v="0"/>
    <n v="8.4806741498099996"/>
    <n v="0"/>
    <n v="0"/>
    <n v="0"/>
    <n v="0"/>
    <n v="2834.6586823100001"/>
    <n v="2834.6586823100001"/>
    <n v="0"/>
    <n v="0"/>
    <n v="144.59235808169277"/>
    <n v="144.59235808169277"/>
    <n v="0"/>
    <n v="0"/>
    <n v="2979.2510403916931"/>
    <n v="0"/>
    <n v="0"/>
  </r>
  <r>
    <n v="538"/>
    <s v="Calgary"/>
    <s v="Developed"/>
    <s v="ROSSCARROCK"/>
    <x v="0"/>
    <n v="23.570520895800001"/>
    <n v="0"/>
    <n v="0"/>
    <n v="0"/>
    <n v="0"/>
    <n v="115.313636551"/>
    <n v="115.313636551"/>
    <n v="0"/>
    <n v="0"/>
    <n v="10931.199020704771"/>
    <n v="10931.199020704771"/>
    <n v="0"/>
    <n v="0"/>
    <n v="11046.512657255771"/>
    <n v="0"/>
    <n v="0"/>
  </r>
  <r>
    <n v="539"/>
    <s v="Calgary"/>
    <s v="Developed"/>
    <s v="SHAGANAPPI"/>
    <x v="0"/>
    <n v="33.164499040800003"/>
    <n v="0"/>
    <n v="0"/>
    <n v="0"/>
    <n v="0"/>
    <n v="1273.8669399600001"/>
    <n v="1273.8669399600001"/>
    <n v="0"/>
    <n v="0"/>
    <n v="347.76620948617301"/>
    <n v="347.76620948617301"/>
    <n v="0"/>
    <n v="0"/>
    <n v="1621.6331494461731"/>
    <n v="0"/>
    <n v="0"/>
  </r>
  <r>
    <n v="540"/>
    <s v="Calgary"/>
    <s v="Developed"/>
    <s v="SCARBORO/ SUNALTA WEST"/>
    <x v="0"/>
    <n v="13.880804659000001"/>
    <n v="0"/>
    <n v="0"/>
    <n v="0"/>
    <n v="0"/>
    <n v="316.613955449"/>
    <n v="316.613955449"/>
    <n v="0"/>
    <n v="0"/>
    <n v="48.762008531849595"/>
    <n v="48.762008531849595"/>
    <n v="0"/>
    <n v="0"/>
    <n v="365.37596398084958"/>
    <n v="0"/>
    <n v="0"/>
  </r>
  <r>
    <n v="541"/>
    <s v="Calgary"/>
    <s v="Developed"/>
    <s v="KILLARNEY/GLENGARRY"/>
    <x v="0"/>
    <n v="44.107230961500001"/>
    <n v="0"/>
    <n v="0"/>
    <n v="0"/>
    <n v="0"/>
    <n v="2731.2502146900001"/>
    <n v="2731.2502146900001"/>
    <n v="0"/>
    <n v="0"/>
    <n v="557.98185594949405"/>
    <n v="557.98185594949405"/>
    <n v="0"/>
    <n v="0"/>
    <n v="3289.2320706394939"/>
    <n v="0"/>
    <n v="0"/>
  </r>
  <r>
    <n v="542"/>
    <s v="Calgary"/>
    <s v="Developed"/>
    <s v="KILLARNEY/GLENGARRY"/>
    <x v="0"/>
    <n v="42.204710022699999"/>
    <n v="0"/>
    <n v="0"/>
    <n v="0"/>
    <n v="0"/>
    <n v="2254.3428762499998"/>
    <n v="2254.3428762499998"/>
    <n v="0"/>
    <n v="0"/>
    <n v="285.10118837882032"/>
    <n v="285.10118837882032"/>
    <n v="0"/>
    <n v="0"/>
    <n v="2539.4440646288203"/>
    <n v="0"/>
    <n v="0"/>
  </r>
  <r>
    <n v="543"/>
    <s v="Calgary"/>
    <s v="Developed"/>
    <s v="KILLARNEY/GLENGARRY"/>
    <x v="0"/>
    <n v="52.944011922400001"/>
    <n v="0"/>
    <n v="0"/>
    <n v="0"/>
    <n v="0"/>
    <n v="1891.5059045099999"/>
    <n v="1891.5059045099999"/>
    <n v="0"/>
    <n v="0"/>
    <n v="561.25378555530426"/>
    <n v="561.25378555530426"/>
    <n v="0"/>
    <n v="0"/>
    <n v="2452.7596900653043"/>
    <n v="0"/>
    <n v="0"/>
  </r>
  <r>
    <n v="544"/>
    <s v="Calgary"/>
    <s v="Developed"/>
    <s v="RICHMOND"/>
    <x v="0"/>
    <n v="29.8376499544"/>
    <n v="0"/>
    <n v="0"/>
    <n v="0"/>
    <n v="0"/>
    <n v="613.93994834"/>
    <n v="613.93994834"/>
    <n v="0"/>
    <n v="0"/>
    <n v="650.84692295543198"/>
    <n v="650.84692295543198"/>
    <n v="0"/>
    <n v="0"/>
    <n v="1264.7868712954319"/>
    <n v="0"/>
    <n v="0"/>
  </r>
  <r>
    <n v="545"/>
    <s v="Calgary"/>
    <s v="Developed"/>
    <s v="RICHMOND"/>
    <x v="0"/>
    <n v="26.591007683299999"/>
    <n v="0"/>
    <n v="0"/>
    <n v="0"/>
    <n v="0"/>
    <n v="167.16709602500001"/>
    <n v="167.16709602500001"/>
    <n v="0"/>
    <n v="0"/>
    <n v="122.96206679928143"/>
    <n v="122.96206679928143"/>
    <n v="0"/>
    <n v="0"/>
    <n v="290.12916282428142"/>
    <n v="0"/>
    <n v="0"/>
  </r>
  <r>
    <n v="546"/>
    <s v="Calgary"/>
    <s v="Developed"/>
    <s v="CURRIE BARRACKS"/>
    <x v="0"/>
    <n v="83.342663780699993"/>
    <n v="0"/>
    <n v="0"/>
    <n v="0"/>
    <n v="0"/>
    <n v="1383.96071796"/>
    <n v="1383.96071796"/>
    <n v="0"/>
    <n v="0"/>
    <n v="3907.033274743068"/>
    <n v="3907.033274743068"/>
    <n v="0"/>
    <n v="0"/>
    <n v="5290.9939927030682"/>
    <n v="0"/>
    <n v="0"/>
  </r>
  <r>
    <n v="547"/>
    <s v="Calgary"/>
    <s v="Developed"/>
    <s v="RUTLAND PARK"/>
    <x v="0"/>
    <n v="63.612908453000003"/>
    <n v="0"/>
    <n v="0"/>
    <n v="0"/>
    <n v="0"/>
    <n v="2269.5332492399998"/>
    <n v="2269.5332492399998"/>
    <n v="0"/>
    <n v="0"/>
    <n v="434.26975222219113"/>
    <n v="434.26975222219113"/>
    <n v="0"/>
    <n v="0"/>
    <n v="2703.8030014621909"/>
    <n v="0"/>
    <n v="0"/>
  </r>
  <r>
    <n v="548"/>
    <s v="Calgary"/>
    <s v="Developed"/>
    <s v="LINCOLN PARK"/>
    <x v="0"/>
    <n v="10.477716390199999"/>
    <n v="0"/>
    <n v="0"/>
    <n v="0"/>
    <n v="0"/>
    <n v="830.65037971599997"/>
    <n v="830.65037971599997"/>
    <n v="0"/>
    <n v="0"/>
    <n v="567.74469981775701"/>
    <n v="567.74469981775701"/>
    <n v="0"/>
    <n v="0"/>
    <n v="1398.3950795337569"/>
    <n v="0"/>
    <n v="0"/>
  </r>
  <r>
    <n v="549"/>
    <s v="Calgary"/>
    <s v="Developed"/>
    <s v="LINCOLN PARK"/>
    <x v="0"/>
    <n v="58.5246524808"/>
    <n v="0"/>
    <n v="0"/>
    <n v="0"/>
    <n v="0"/>
    <n v="2304"/>
    <n v="2304"/>
    <n v="0"/>
    <n v="0"/>
    <n v="4992.2789521079194"/>
    <n v="4992.2789521079194"/>
    <n v="0"/>
    <n v="0"/>
    <n v="7296.2789521079194"/>
    <n v="0"/>
    <n v="0"/>
  </r>
  <r>
    <n v="550"/>
    <s v="Calgary"/>
    <s v="Developed"/>
    <s v="LINCOLN PARK"/>
    <x v="0"/>
    <n v="26.414254046700002"/>
    <n v="0"/>
    <n v="0"/>
    <n v="0"/>
    <n v="0"/>
    <n v="0"/>
    <n v="0"/>
    <n v="0"/>
    <n v="0"/>
    <n v="1232.5558636745063"/>
    <n v="1232.5558636745063"/>
    <n v="0"/>
    <n v="0"/>
    <n v="1232.5558636745063"/>
    <n v="0"/>
    <n v="0"/>
  </r>
  <r>
    <n v="551"/>
    <s v="Calgary"/>
    <s v="Developed"/>
    <s v="LINCOLN PARK"/>
    <x v="0"/>
    <n v="31.523719930199999"/>
    <n v="0"/>
    <n v="0"/>
    <n v="0"/>
    <n v="0"/>
    <n v="0"/>
    <n v="0"/>
    <n v="0"/>
    <n v="0"/>
    <n v="699.18372085208671"/>
    <n v="699.18372085208671"/>
    <n v="0"/>
    <n v="0"/>
    <n v="699.18372085208671"/>
    <n v="0"/>
    <n v="0"/>
  </r>
  <r>
    <n v="552"/>
    <s v="Calgary"/>
    <s v="Developed"/>
    <s v="LINCOLN PARK"/>
    <x v="0"/>
    <n v="15.4676296976"/>
    <n v="0"/>
    <n v="0"/>
    <n v="0"/>
    <n v="0"/>
    <n v="1297.4871747899999"/>
    <n v="1297.4871747899999"/>
    <n v="0"/>
    <n v="0"/>
    <n v="3688.1133998208679"/>
    <n v="3688.1133998208679"/>
    <n v="0"/>
    <n v="0"/>
    <n v="4985.6005746108676"/>
    <n v="0"/>
    <n v="0"/>
  </r>
  <r>
    <n v="553"/>
    <s v="Calgary"/>
    <s v="Developed"/>
    <s v="GARRISON GREEN"/>
    <x v="0"/>
    <n v="30.352000273800002"/>
    <n v="0"/>
    <n v="0"/>
    <n v="0"/>
    <n v="0"/>
    <n v="2215.7528394999999"/>
    <n v="2215.7528394999999"/>
    <n v="0"/>
    <n v="0"/>
    <n v="285.87375506703052"/>
    <n v="285.87375506703052"/>
    <n v="0"/>
    <n v="0"/>
    <n v="2501.6265945670302"/>
    <n v="0"/>
    <n v="0"/>
  </r>
  <r>
    <n v="554"/>
    <s v="Calgary"/>
    <s v="Developed"/>
    <s v="LAKEVIEW"/>
    <x v="0"/>
    <n v="74.125695845099997"/>
    <n v="0"/>
    <n v="0"/>
    <n v="0"/>
    <n v="0"/>
    <n v="2151.21634821"/>
    <n v="2151.21634821"/>
    <n v="0"/>
    <n v="0"/>
    <n v="503.05689984350914"/>
    <n v="503.05689984350914"/>
    <n v="0"/>
    <n v="0"/>
    <n v="2654.2732480535092"/>
    <n v="0"/>
    <n v="0"/>
  </r>
  <r>
    <n v="555"/>
    <s v="Calgary"/>
    <s v="Developed"/>
    <s v="LAKEVIEW"/>
    <x v="0"/>
    <n v="82.127377741999993"/>
    <n v="0"/>
    <n v="0"/>
    <n v="0"/>
    <n v="0"/>
    <n v="2576.08157708"/>
    <n v="2576.08157708"/>
    <n v="0"/>
    <n v="0"/>
    <n v="524.61996463654896"/>
    <n v="524.61996463654896"/>
    <n v="0"/>
    <n v="0"/>
    <n v="3100.7015417165489"/>
    <n v="0"/>
    <n v="0"/>
  </r>
  <r>
    <n v="556"/>
    <s v="Calgary"/>
    <s v="Developed"/>
    <s v="LAKEVIEW"/>
    <x v="0"/>
    <n v="56.796103421600002"/>
    <n v="0"/>
    <n v="0"/>
    <n v="0"/>
    <n v="0"/>
    <n v="1032.58384699"/>
    <n v="1032.58384699"/>
    <n v="0"/>
    <n v="0"/>
    <n v="27.34758261755254"/>
    <n v="27.34758261755254"/>
    <n v="0"/>
    <n v="0"/>
    <n v="1059.9314296075524"/>
    <n v="0"/>
    <n v="0"/>
  </r>
  <r>
    <n v="557"/>
    <s v="Calgary"/>
    <s v="Developed"/>
    <s v="NORTH GLENMORE PARK"/>
    <x v="0"/>
    <n v="32.4720617248"/>
    <n v="0"/>
    <n v="0"/>
    <n v="0"/>
    <n v="0"/>
    <n v="627.07956480899998"/>
    <n v="627.07956480899998"/>
    <n v="0"/>
    <n v="0"/>
    <n v="197.02924317716597"/>
    <n v="197.02924317716597"/>
    <n v="0"/>
    <n v="0"/>
    <n v="824.10880798616597"/>
    <n v="0"/>
    <n v="0"/>
  </r>
  <r>
    <n v="558"/>
    <s v="Calgary"/>
    <s v="Developed"/>
    <s v="GLENBROOK"/>
    <x v="0"/>
    <n v="20.525560649399999"/>
    <n v="0"/>
    <n v="0"/>
    <n v="0"/>
    <n v="0"/>
    <n v="1571.5730803700001"/>
    <n v="1571.5730803700001"/>
    <n v="0"/>
    <n v="0"/>
    <n v="190.76162041035784"/>
    <n v="190.76162041035784"/>
    <n v="0"/>
    <n v="0"/>
    <n v="1762.3347007803579"/>
    <n v="0"/>
    <n v="0"/>
  </r>
  <r>
    <n v="559"/>
    <s v="Calgary"/>
    <s v="Developed"/>
    <s v="CHRISTIE PARK"/>
    <x v="1"/>
    <n v="20.7982231035"/>
    <n v="20.7982231035"/>
    <n v="0"/>
    <n v="1"/>
    <n v="0"/>
    <n v="954.06445082100004"/>
    <n v="0"/>
    <n v="954.06445082100004"/>
    <n v="0"/>
    <n v="201.38605611751143"/>
    <n v="0"/>
    <n v="201.38605611751143"/>
    <n v="0"/>
    <n v="0"/>
    <n v="1155.4505069385114"/>
    <n v="0"/>
  </r>
  <r>
    <n v="560"/>
    <s v="Calgary"/>
    <s v="Developed"/>
    <s v="SIGNAL HILL"/>
    <x v="1"/>
    <n v="7.1610392091400001"/>
    <n v="7.1610392091400001"/>
    <n v="0"/>
    <n v="1"/>
    <n v="0"/>
    <n v="235.86966605000001"/>
    <n v="0"/>
    <n v="235.86966605000001"/>
    <n v="0"/>
    <n v="1834.4253250566819"/>
    <n v="0"/>
    <n v="1834.4253250566819"/>
    <n v="0"/>
    <n v="0"/>
    <n v="2070.2949911066821"/>
    <n v="0"/>
  </r>
  <r>
    <n v="561"/>
    <s v="Calgary"/>
    <s v="Developed"/>
    <s v="SIGNAL HILL"/>
    <x v="1"/>
    <n v="29.431048417"/>
    <n v="29.431048417"/>
    <n v="0"/>
    <n v="1"/>
    <n v="0"/>
    <n v="1196.07628858"/>
    <n v="0"/>
    <n v="1196.07628858"/>
    <n v="0"/>
    <n v="72.082619412112194"/>
    <n v="0"/>
    <n v="72.082619412112194"/>
    <n v="0"/>
    <n v="0"/>
    <n v="1268.1589079921123"/>
    <n v="0"/>
  </r>
  <r>
    <n v="562"/>
    <s v="Calgary"/>
    <s v="Developed"/>
    <s v="SIGNAL HILL"/>
    <x v="1"/>
    <n v="19.579814364899999"/>
    <n v="19.579814364899999"/>
    <n v="0"/>
    <n v="1"/>
    <n v="0"/>
    <n v="836.823159895"/>
    <n v="0"/>
    <n v="836.823159895"/>
    <n v="0"/>
    <n v="42.470255386386569"/>
    <n v="0"/>
    <n v="42.470255386386569"/>
    <n v="0"/>
    <n v="0"/>
    <n v="879.29341528138661"/>
    <n v="0"/>
  </r>
  <r>
    <n v="563"/>
    <s v="Calgary"/>
    <s v="Developed"/>
    <s v="GLENDALE"/>
    <x v="0"/>
    <n v="24.0586022249"/>
    <n v="0"/>
    <n v="0"/>
    <n v="0"/>
    <n v="0"/>
    <n v="639.98686311999995"/>
    <n v="639.98686311999995"/>
    <n v="0"/>
    <n v="0"/>
    <n v="198.30026485679758"/>
    <n v="198.30026485679758"/>
    <n v="0"/>
    <n v="0"/>
    <n v="838.28712797679759"/>
    <n v="0"/>
    <n v="0"/>
  </r>
  <r>
    <n v="564"/>
    <s v="Calgary"/>
    <s v="Developed"/>
    <s v="WESTGATE"/>
    <x v="0"/>
    <n v="34.1187971154"/>
    <n v="0"/>
    <n v="0"/>
    <n v="0"/>
    <n v="0"/>
    <n v="1228.04846376"/>
    <n v="1228.04846376"/>
    <n v="0"/>
    <n v="0"/>
    <n v="514.31872477995626"/>
    <n v="514.31872477995626"/>
    <n v="0"/>
    <n v="0"/>
    <n v="1742.3671885399563"/>
    <n v="0"/>
    <n v="0"/>
  </r>
  <r>
    <n v="565"/>
    <s v="Calgary"/>
    <s v="Developed"/>
    <s v="GLENDALE"/>
    <x v="0"/>
    <n v="24.662418176999999"/>
    <n v="0"/>
    <n v="0"/>
    <n v="0"/>
    <n v="0"/>
    <n v="594.01253677399995"/>
    <n v="594.01253677399995"/>
    <n v="0"/>
    <n v="0"/>
    <n v="57.501963880135492"/>
    <n v="57.501963880135492"/>
    <n v="0"/>
    <n v="0"/>
    <n v="651.51450065413542"/>
    <n v="0"/>
    <n v="0"/>
  </r>
  <r>
    <n v="566"/>
    <s v="Calgary"/>
    <s v="Developed"/>
    <s v="GLENDALE"/>
    <x v="0"/>
    <n v="17.709161054300001"/>
    <n v="0"/>
    <n v="0"/>
    <n v="0"/>
    <n v="0"/>
    <n v="650.89360923599997"/>
    <n v="650.89360923599997"/>
    <n v="0"/>
    <n v="0"/>
    <n v="1744.7633038113572"/>
    <n v="1744.7633038113572"/>
    <n v="0"/>
    <n v="0"/>
    <n v="2395.6569130473572"/>
    <n v="0"/>
    <n v="0"/>
  </r>
  <r>
    <n v="567"/>
    <s v="Calgary"/>
    <s v="Developed"/>
    <s v="ROSSCARROCK"/>
    <x v="0"/>
    <n v="24.662395984700002"/>
    <n v="0"/>
    <n v="0"/>
    <n v="0"/>
    <n v="0"/>
    <n v="998.16438583599995"/>
    <n v="998.16438583599995"/>
    <n v="0"/>
    <n v="0"/>
    <n v="156.9908622868586"/>
    <n v="156.9908622868586"/>
    <n v="0"/>
    <n v="0"/>
    <n v="1155.1552481228587"/>
    <n v="0"/>
    <n v="0"/>
  </r>
  <r>
    <n v="568"/>
    <s v="Calgary"/>
    <s v="Developed"/>
    <s v="ROSSCARROCK"/>
    <x v="0"/>
    <n v="32.749227478400002"/>
    <n v="0"/>
    <n v="0"/>
    <n v="0"/>
    <n v="0"/>
    <n v="1945.5365319499999"/>
    <n v="1945.5365319499999"/>
    <n v="0"/>
    <n v="0"/>
    <n v="1981.9911662252525"/>
    <n v="1981.9911662252525"/>
    <n v="0"/>
    <n v="0"/>
    <n v="3927.5276981752522"/>
    <n v="0"/>
    <n v="0"/>
  </r>
  <r>
    <n v="569"/>
    <s v="Calgary"/>
    <s v="Developed"/>
    <s v="KILLARNEY/GLENGARRY"/>
    <x v="0"/>
    <n v="28.149465766700001"/>
    <n v="0"/>
    <n v="0"/>
    <n v="0"/>
    <n v="0"/>
    <n v="1522.2090740399999"/>
    <n v="1522.2090740399999"/>
    <n v="0"/>
    <n v="0"/>
    <n v="2937.8435126507011"/>
    <n v="2937.8435126507011"/>
    <n v="0"/>
    <n v="0"/>
    <n v="4460.052586690701"/>
    <n v="0"/>
    <n v="0"/>
  </r>
  <r>
    <n v="570"/>
    <s v="Calgary"/>
    <s v="Developed"/>
    <s v="RICHMOND"/>
    <x v="0"/>
    <n v="28.3926477971"/>
    <n v="0"/>
    <n v="0"/>
    <n v="0"/>
    <n v="0"/>
    <n v="1771.1085457700001"/>
    <n v="1771.1085457700001"/>
    <n v="0"/>
    <n v="0"/>
    <n v="281.87243132455711"/>
    <n v="281.87243132455711"/>
    <n v="0"/>
    <n v="0"/>
    <n v="2052.9809770945571"/>
    <n v="0"/>
    <n v="0"/>
  </r>
  <r>
    <n v="571"/>
    <s v="Calgary"/>
    <s v="Developed"/>
    <s v="SHAGANAPPI"/>
    <x v="0"/>
    <n v="16.9886535031"/>
    <n v="0"/>
    <n v="0"/>
    <n v="0"/>
    <n v="0"/>
    <n v="1091.1938738399999"/>
    <n v="1091.1938738399999"/>
    <n v="0"/>
    <n v="0"/>
    <n v="2500.2970622085923"/>
    <n v="2500.2970622085923"/>
    <n v="0"/>
    <n v="0"/>
    <n v="3591.4909360485922"/>
    <n v="0"/>
    <n v="0"/>
  </r>
  <r>
    <n v="572"/>
    <s v="Calgary"/>
    <s v="Developed"/>
    <s v="SCARBORO/ SUNALTA WEST"/>
    <x v="0"/>
    <n v="2.68327943229"/>
    <n v="0"/>
    <n v="0"/>
    <n v="0"/>
    <n v="0"/>
    <n v="0"/>
    <n v="0"/>
    <n v="0"/>
    <n v="0"/>
    <n v="213.2738853422251"/>
    <n v="213.2738853422251"/>
    <n v="0"/>
    <n v="0"/>
    <n v="213.2738853422251"/>
    <n v="0"/>
    <n v="0"/>
  </r>
  <r>
    <n v="573"/>
    <s v="Calgary"/>
    <s v="Developed"/>
    <s v="SPRUCE CLIFF"/>
    <x v="0"/>
    <n v="1.9327614390900001"/>
    <n v="0"/>
    <n v="0"/>
    <n v="0"/>
    <n v="0"/>
    <n v="0"/>
    <n v="0"/>
    <n v="0"/>
    <n v="0"/>
    <n v="0.15643527537509747"/>
    <n v="0.15643527537509747"/>
    <n v="0"/>
    <n v="0"/>
    <n v="0.15643527537509747"/>
    <n v="0"/>
    <n v="0"/>
  </r>
  <r>
    <n v="574"/>
    <s v="Calgary"/>
    <s v="Developed"/>
    <s v="GLENMORE PARK"/>
    <x v="0"/>
    <n v="2.04938107798E-2"/>
    <n v="0"/>
    <n v="0"/>
    <n v="0"/>
    <n v="0"/>
    <n v="0"/>
    <n v="0"/>
    <n v="0"/>
    <n v="0"/>
    <n v="150.43407670348307"/>
    <n v="150.43407670348307"/>
    <n v="0"/>
    <n v="0"/>
    <n v="150.43407670348307"/>
    <n v="0"/>
    <n v="0"/>
  </r>
  <r>
    <n v="575"/>
    <s v="Calgary"/>
    <s v="Developed"/>
    <s v="KILLARNEY/GLENGARRY"/>
    <x v="0"/>
    <n v="16.9491555428"/>
    <n v="0"/>
    <n v="0"/>
    <n v="0"/>
    <n v="0"/>
    <n v="667.95617369499996"/>
    <n v="667.95617369499996"/>
    <n v="0"/>
    <n v="0"/>
    <n v="179.78637121537119"/>
    <n v="179.78637121537119"/>
    <n v="0"/>
    <n v="0"/>
    <n v="847.74254491037118"/>
    <n v="0"/>
    <n v="0"/>
  </r>
  <r>
    <n v="601"/>
    <s v="Calgary"/>
    <s v="Developing"/>
    <s v="CRESTMONT"/>
    <x v="1"/>
    <n v="75.667697771034611"/>
    <n v="75.623756657200005"/>
    <n v="4.3941113834599997E-2"/>
    <n v="0.99941928834722094"/>
    <n v="5.8071165277906456E-4"/>
    <n v="2648.6280000000002"/>
    <n v="0"/>
    <n v="2647.0899108565231"/>
    <n v="1.5380891434769084"/>
    <n v="91.722000289528282"/>
    <n v="0"/>
    <n v="91.668736255143955"/>
    <n v="5.326403438433381E-2"/>
    <n v="0"/>
    <n v="2738.758647111667"/>
    <n v="1.5913531778612422"/>
  </r>
  <r>
    <n v="612"/>
    <s v="Calgary"/>
    <s v="Developing"/>
    <s v="OSPREY HILL"/>
    <x v="1"/>
    <n v="66.494144104499995"/>
    <n v="0"/>
    <n v="66.494144104499995"/>
    <n v="0"/>
    <n v="1"/>
    <n v="3748.28"/>
    <n v="0"/>
    <n v="0"/>
    <n v="3748.28"/>
    <n v="1584.1997206015717"/>
    <n v="0"/>
    <n v="0"/>
    <n v="1584.1997206015717"/>
    <n v="0"/>
    <n v="0"/>
    <n v="5332.4797206015719"/>
  </r>
  <r>
    <n v="613"/>
    <s v="Calgary"/>
    <s v="Developed"/>
    <s v="DISCOVERY RIDGE"/>
    <x v="1"/>
    <n v="104.61016690300001"/>
    <n v="104.61016690300001"/>
    <n v="0"/>
    <n v="1"/>
    <n v="0"/>
    <n v="4075.28015177"/>
    <n v="0"/>
    <n v="4075.28015177"/>
    <n v="0"/>
    <n v="420.75254133205573"/>
    <n v="0"/>
    <n v="420.75254133205573"/>
    <n v="0"/>
    <n v="0"/>
    <n v="4496.0326931020554"/>
    <n v="0"/>
  </r>
  <r>
    <n v="614"/>
    <s v="Calgary"/>
    <s v="Developing"/>
    <s v="SPRINGBANK HILL"/>
    <x v="1"/>
    <n v="13.0516150381"/>
    <n v="13.0516150381"/>
    <n v="0"/>
    <n v="1"/>
    <n v="0"/>
    <n v="259.404"/>
    <n v="0"/>
    <n v="259.404"/>
    <n v="0"/>
    <n v="25.123354298000002"/>
    <n v="0"/>
    <n v="25.123354298000002"/>
    <n v="0"/>
    <n v="0"/>
    <n v="284.52735429799998"/>
    <n v="0"/>
  </r>
  <r>
    <n v="615"/>
    <s v="Calgary"/>
    <s v="Developing"/>
    <s v="SPRINGBANK HILL"/>
    <x v="1"/>
    <n v="68.210565250200005"/>
    <n v="27.178980035900004"/>
    <n v="41.031585214300001"/>
    <n v="0.39845704160647327"/>
    <n v="0.60154295839352678"/>
    <n v="2204.0839999999998"/>
    <n v="0"/>
    <n v="878.23279009216196"/>
    <n v="1325.851209907838"/>
    <n v="575.36033422248852"/>
    <n v="0"/>
    <n v="229.25637663200447"/>
    <n v="346.10395759048407"/>
    <n v="0"/>
    <n v="1107.4891667241664"/>
    <n v="1671.955167498322"/>
  </r>
  <r>
    <n v="616"/>
    <s v="Calgary"/>
    <s v="Developing"/>
    <s v="01I"/>
    <x v="1"/>
    <n v="4.7635083660799999"/>
    <n v="4.7635083660799999"/>
    <n v="0"/>
    <n v="1"/>
    <n v="0"/>
    <n v="0"/>
    <n v="0"/>
    <n v="0"/>
    <n v="0"/>
    <n v="7.7059009774945043E-15"/>
    <n v="0"/>
    <n v="7.7059009774945043E-15"/>
    <n v="0"/>
    <n v="0"/>
    <n v="7.7059009774945043E-15"/>
    <n v="0"/>
  </r>
  <r>
    <n v="617"/>
    <s v="Calgary"/>
    <s v="Developing"/>
    <s v="06A"/>
    <x v="1"/>
    <n v="0"/>
    <n v="0"/>
    <n v="0"/>
    <n v="0"/>
    <n v="1"/>
    <n v="0"/>
    <n v="0"/>
    <n v="0"/>
    <n v="0"/>
    <n v="10.905914470000001"/>
    <n v="0"/>
    <n v="0"/>
    <n v="10.905914470000001"/>
    <n v="0"/>
    <n v="0"/>
    <n v="10.905914470000001"/>
  </r>
  <r>
    <n v="618"/>
    <s v="Calgary"/>
    <s v="Developing"/>
    <s v="SPRINGBANK HILL"/>
    <x v="1"/>
    <n v="52.247034023799998"/>
    <n v="52.247034023799998"/>
    <n v="0"/>
    <n v="1"/>
    <n v="0"/>
    <n v="2557"/>
    <n v="0"/>
    <n v="2557"/>
    <n v="0"/>
    <n v="171.35124970846087"/>
    <n v="0"/>
    <n v="171.35124970846087"/>
    <n v="0"/>
    <n v="0"/>
    <n v="2728.3512497084607"/>
    <n v="0"/>
  </r>
  <r>
    <n v="619"/>
    <s v="Calgary"/>
    <s v="Developing"/>
    <s v="SPRINGBANK HILL"/>
    <x v="1"/>
    <n v="66.640937076859998"/>
    <n v="63.951207935399999"/>
    <n v="2.68972914146"/>
    <n v="0.95963848559995768"/>
    <n v="4.036151440004232E-2"/>
    <n v="1649.67"/>
    <n v="0"/>
    <n v="1583.0868205396823"/>
    <n v="66.583179460317822"/>
    <n v="925.08494922621094"/>
    <n v="0"/>
    <n v="887.74711972675482"/>
    <n v="37.337829499456134"/>
    <n v="0"/>
    <n v="2470.8339402664369"/>
    <n v="103.92100895977396"/>
  </r>
  <r>
    <n v="620"/>
    <s v="Calgary"/>
    <s v="Developing"/>
    <s v="ASPEN WOODS"/>
    <x v="1"/>
    <n v="67.404644221170003"/>
    <n v="63.147412271299999"/>
    <n v="4.2572319498700004"/>
    <n v="0.93684067323460596"/>
    <n v="6.3159326765394042E-2"/>
    <n v="2472.4250000000002"/>
    <n v="0"/>
    <n v="2316.2683015220709"/>
    <n v="156.15669847792938"/>
    <n v="159.93281260714448"/>
    <n v="0"/>
    <n v="149.83156383518133"/>
    <n v="10.101248771963171"/>
    <n v="0"/>
    <n v="2466.0998653572524"/>
    <n v="166.25794724989254"/>
  </r>
  <r>
    <n v="621"/>
    <s v="Calgary"/>
    <s v="Developing"/>
    <s v="ASPEN WOODS"/>
    <x v="1"/>
    <n v="53.894653155599997"/>
    <n v="53.894653155599997"/>
    <n v="0"/>
    <n v="1"/>
    <n v="0"/>
    <n v="1975"/>
    <n v="0"/>
    <n v="1975"/>
    <n v="0"/>
    <n v="376.22807603157298"/>
    <n v="0"/>
    <n v="376.22807603157298"/>
    <n v="0"/>
    <n v="0"/>
    <n v="2351.228076031573"/>
    <n v="0"/>
  </r>
  <r>
    <n v="622"/>
    <s v="Calgary"/>
    <s v="Developing"/>
    <s v="06A"/>
    <x v="1"/>
    <n v="3.16423542212"/>
    <n v="3.16423542212"/>
    <n v="0"/>
    <n v="1"/>
    <n v="0"/>
    <n v="21"/>
    <n v="0"/>
    <n v="21"/>
    <n v="0"/>
    <n v="35.671939850000001"/>
    <n v="0"/>
    <n v="35.671939850000001"/>
    <n v="0"/>
    <n v="0"/>
    <n v="56.671939850000001"/>
    <n v="0"/>
  </r>
  <r>
    <n v="623"/>
    <s v="Calgary"/>
    <s v="Developing"/>
    <s v="ASPEN WOODS"/>
    <x v="1"/>
    <n v="53.641216381177607"/>
    <n v="53.611131980400003"/>
    <n v="3.0084400777599999E-2"/>
    <n v="0.99943915513466697"/>
    <n v="5.6084486533303224E-4"/>
    <n v="2687"/>
    <n v="0"/>
    <n v="2685.4930098468503"/>
    <n v="1.5069901531498577"/>
    <n v="212.44160683667693"/>
    <n v="0"/>
    <n v="212.32246005229948"/>
    <n v="0.11914678437744905"/>
    <n v="0"/>
    <n v="2897.8154698991498"/>
    <n v="1.6261369375273067"/>
  </r>
  <r>
    <n v="624"/>
    <s v="Calgary"/>
    <s v="Developed"/>
    <s v="STRATHCONA PARK"/>
    <x v="1"/>
    <n v="63.0560694244"/>
    <n v="63.0560694244"/>
    <n v="0"/>
    <n v="1"/>
    <n v="0"/>
    <n v="1914.0864845200001"/>
    <n v="0"/>
    <n v="1914.0864845200001"/>
    <n v="0"/>
    <n v="388.91136530325855"/>
    <n v="0"/>
    <n v="388.91136530325855"/>
    <n v="0"/>
    <n v="0"/>
    <n v="2302.9978498232585"/>
    <n v="0"/>
  </r>
  <r>
    <n v="625"/>
    <s v="Calgary"/>
    <s v="Developing"/>
    <s v="WEST SPRINGS"/>
    <x v="1"/>
    <n v="114.52733175362"/>
    <n v="105.52515203"/>
    <n v="9.0021797236199994"/>
    <n v="0.92139710595034041"/>
    <n v="7.8602894049659588E-2"/>
    <n v="5115.933"/>
    <n v="0"/>
    <n v="4713.805860435843"/>
    <n v="402.12713956415712"/>
    <n v="3152.7943548682701"/>
    <n v="0"/>
    <n v="2904.9755942321945"/>
    <n v="247.8187606360755"/>
    <n v="0"/>
    <n v="7618.7814546680374"/>
    <n v="649.94590020023259"/>
  </r>
  <r>
    <n v="626"/>
    <s v="Calgary"/>
    <s v="Developing"/>
    <s v="WEST SPRINGS"/>
    <x v="1"/>
    <n v="121.12424904696999"/>
    <n v="93.564260028500001"/>
    <n v="27.559989018469999"/>
    <n v="0.7724651402562448"/>
    <n v="0.2275348597437552"/>
    <n v="8038.8140000000003"/>
    <n v="0"/>
    <n v="6209.7035840038643"/>
    <n v="1829.1104159961358"/>
    <n v="1046.0073757568277"/>
    <n v="0"/>
    <n v="808.00423422306449"/>
    <n v="238.00314153376326"/>
    <n v="0"/>
    <n v="7017.7078182269288"/>
    <n v="2067.113557529899"/>
  </r>
  <r>
    <n v="627"/>
    <s v="Calgary"/>
    <s v="Developing"/>
    <s v="WEST SPRINGS"/>
    <x v="1"/>
    <n v="101.94758607526001"/>
    <n v="94.5035975662"/>
    <n v="7.4439885090600004"/>
    <n v="0.92698219942584337"/>
    <n v="7.3017800574156633E-2"/>
    <n v="3924.3820000000001"/>
    <n v="0"/>
    <n v="3637.8322577471899"/>
    <n v="286.54974225280995"/>
    <n v="772.9099616662262"/>
    <n v="0"/>
    <n v="716.47377622350268"/>
    <n v="56.436185442723549"/>
    <n v="0"/>
    <n v="4354.3060339706926"/>
    <n v="342.98592769553352"/>
  </r>
  <r>
    <n v="628"/>
    <s v="Calgary"/>
    <s v="Developing"/>
    <s v="06A"/>
    <x v="1"/>
    <n v="11.650410881599999"/>
    <n v="11.650410881599999"/>
    <n v="0"/>
    <n v="1"/>
    <n v="0"/>
    <n v="15"/>
    <n v="0"/>
    <n v="15"/>
    <n v="0"/>
    <n v="11.384155639999999"/>
    <n v="0"/>
    <n v="11.384155639999999"/>
    <n v="0"/>
    <n v="0"/>
    <n v="26.384155639999999"/>
    <n v="0"/>
  </r>
  <r>
    <n v="629"/>
    <s v="Calgary"/>
    <s v="Developing"/>
    <s v="01H"/>
    <x v="1"/>
    <n v="77.248133967753787"/>
    <n v="2.0294487353794466E-2"/>
    <n v="77.227839480399993"/>
    <n v="2.6271815656111683E-4"/>
    <n v="0.99973728184343891"/>
    <n v="4268.7022400899996"/>
    <n v="0"/>
    <n v="1.1214655834247547"/>
    <n v="4267.5807745065749"/>
    <n v="620.09173684425286"/>
    <n v="0"/>
    <n v="0.16290935800250328"/>
    <n v="619.92882748625038"/>
    <n v="0"/>
    <n v="1.2843749414272581"/>
    <n v="4887.5096019928251"/>
  </r>
  <r>
    <n v="630"/>
    <s v="Calgary"/>
    <s v="Developing"/>
    <s v="06A"/>
    <x v="1"/>
    <n v="0"/>
    <n v="0"/>
    <n v="0"/>
    <n v="0"/>
    <n v="1"/>
    <n v="0"/>
    <n v="0"/>
    <n v="0"/>
    <n v="0"/>
    <n v="10.905914470000001"/>
    <n v="0"/>
    <n v="0"/>
    <n v="10.905914470000001"/>
    <n v="0"/>
    <n v="0"/>
    <n v="10.905914470000001"/>
  </r>
  <r>
    <n v="631"/>
    <s v="Calgary"/>
    <s v="Developing"/>
    <s v="COUGAR RIDGE"/>
    <x v="1"/>
    <n v="62.676627444200001"/>
    <n v="62.676627444200001"/>
    <n v="0"/>
    <n v="1"/>
    <n v="0"/>
    <n v="2840"/>
    <n v="0"/>
    <n v="2840"/>
    <n v="0"/>
    <n v="187.90973661054147"/>
    <n v="0"/>
    <n v="187.90973661054147"/>
    <n v="0"/>
    <n v="0"/>
    <n v="3027.9097366105416"/>
    <n v="0"/>
  </r>
  <r>
    <n v="632"/>
    <s v="Calgary"/>
    <s v="Developing"/>
    <s v="COUGAR RIDGE"/>
    <x v="1"/>
    <n v="81.73511739636001"/>
    <n v="72.137253600500003"/>
    <n v="9.5978637958600004"/>
    <n v="0.88257356077049642"/>
    <n v="0.11742643922950358"/>
    <n v="3348"/>
    <n v="0"/>
    <n v="2954.8562814596221"/>
    <n v="393.14371854037796"/>
    <n v="273.06894354395547"/>
    <n v="0"/>
    <n v="241.00342983942645"/>
    <n v="32.065513704529032"/>
    <n v="0"/>
    <n v="3195.8597112990487"/>
    <n v="425.20923224490701"/>
  </r>
  <r>
    <n v="633"/>
    <s v="Calgary"/>
    <s v="Developing"/>
    <s v="MEDICINE HILL"/>
    <x v="1"/>
    <n v="84.789028617379358"/>
    <n v="84.789015050000003"/>
    <n v="1.35673793486E-5"/>
    <n v="0.99999983998661646"/>
    <n v="1.6001338354332262E-7"/>
    <n v="813"/>
    <n v="0"/>
    <n v="812.99986990911918"/>
    <n v="1.3009088082072129E-4"/>
    <n v="430.12843687383139"/>
    <n v="0"/>
    <n v="430.12836804752487"/>
    <n v="6.8826306542382211E-5"/>
    <n v="0"/>
    <n v="1243.1282379566442"/>
    <n v="1.989171873631035E-4"/>
  </r>
  <r>
    <n v="634"/>
    <s v="Calgary"/>
    <s v="Developing"/>
    <s v="SPRINGBANK HILL"/>
    <x v="1"/>
    <n v="10.999150341"/>
    <n v="10.999150341"/>
    <n v="0"/>
    <n v="1"/>
    <n v="0"/>
    <n v="280"/>
    <n v="0"/>
    <n v="280"/>
    <n v="0"/>
    <n v="204.51230027852844"/>
    <n v="0"/>
    <n v="204.51230027852844"/>
    <n v="0"/>
    <n v="0"/>
    <n v="484.51230027852841"/>
    <n v="0"/>
  </r>
  <r>
    <n v="635"/>
    <s v="Calgary"/>
    <s v="Developing"/>
    <s v="ASPEN WOODS"/>
    <x v="1"/>
    <n v="22.470901537500001"/>
    <n v="22.470901537500001"/>
    <n v="0"/>
    <n v="1"/>
    <n v="0"/>
    <n v="1008"/>
    <n v="0"/>
    <n v="1008"/>
    <n v="0"/>
    <n v="197.57163642480137"/>
    <n v="0"/>
    <n v="197.57163642480137"/>
    <n v="0"/>
    <n v="0"/>
    <n v="1205.5716364248015"/>
    <n v="0"/>
  </r>
  <r>
    <n v="636"/>
    <s v="Calgary"/>
    <s v="Developing"/>
    <s v="ASPEN WOODS"/>
    <x v="1"/>
    <n v="32.299980451572807"/>
    <n v="32.2962999497"/>
    <n v="3.6805018728100001E-3"/>
    <n v="0.99988605250463458"/>
    <n v="1.1394749536541848E-4"/>
    <n v="1634.1389999999999"/>
    <n v="0"/>
    <n v="1633.9527939538709"/>
    <n v="0.18620604612894959"/>
    <n v="377.81305018434227"/>
    <n v="0"/>
    <n v="377.76999933355739"/>
    <n v="4.3050850784874965E-2"/>
    <n v="0"/>
    <n v="2011.7227932874284"/>
    <n v="0.22925689691382456"/>
  </r>
  <r>
    <n v="637"/>
    <s v="Calgary"/>
    <s v="Developing"/>
    <s v="ASPEN WOODS"/>
    <x v="1"/>
    <n v="33.004388371899999"/>
    <n v="21.402537743899998"/>
    <n v="11.601850627999999"/>
    <n v="0.64847551491431854"/>
    <n v="0.35152448508568146"/>
    <n v="921.90499999999997"/>
    <n v="0"/>
    <n v="597.83281957708482"/>
    <n v="324.07218042291515"/>
    <n v="68.895029020000024"/>
    <n v="0"/>
    <n v="44.676739418781438"/>
    <n v="24.21828960121859"/>
    <n v="0"/>
    <n v="642.5095589958662"/>
    <n v="348.29047002413375"/>
  </r>
  <r>
    <n v="638"/>
    <s v="Calgary"/>
    <s v="Developing"/>
    <s v="ASPEN WOODS"/>
    <x v="1"/>
    <n v="43.536948613070003"/>
    <n v="37.9320693385"/>
    <n v="5.60487927457"/>
    <n v="0.87126155017470863"/>
    <n v="0.12873844982529137"/>
    <n v="1304.2270000000001"/>
    <n v="0"/>
    <n v="1136.3228377997098"/>
    <n v="167.9041622002903"/>
    <n v="95.140614692702485"/>
    <n v="0"/>
    <n v="82.892359441738634"/>
    <n v="12.248255250963858"/>
    <n v="0"/>
    <n v="1219.2151972414483"/>
    <n v="180.15241745125417"/>
  </r>
  <r>
    <n v="639"/>
    <s v="Calgary"/>
    <s v="Developing"/>
    <s v="SPRINGBANK HILL"/>
    <x v="1"/>
    <n v="51.157851265299996"/>
    <n v="29.176483276999996"/>
    <n v="21.981367988300001"/>
    <n v="0.57032268860733393"/>
    <n v="0.42967731139266607"/>
    <n v="3904.776104"/>
    <n v="0"/>
    <n v="2226.9824060429505"/>
    <n v="1677.7936979570495"/>
    <n v="1298.0359894372825"/>
    <n v="0"/>
    <n v="740.29937540495189"/>
    <n v="557.73661403233064"/>
    <n v="0"/>
    <n v="2967.2817814479022"/>
    <n v="2235.5303119893802"/>
  </r>
  <r>
    <n v="640"/>
    <s v="Calgary"/>
    <s v="Developing"/>
    <s v="SPRINGBANK HILL"/>
    <x v="1"/>
    <n v="46.234166679739999"/>
    <n v="42.983492474099997"/>
    <n v="3.2506742056400002"/>
    <n v="0.92969108261089384"/>
    <n v="7.0308917389106163E-2"/>
    <n v="2162.5540000000001"/>
    <n v="0"/>
    <n v="2010.5071694645189"/>
    <n v="152.04683053548109"/>
    <n v="1444.6981737667431"/>
    <n v="0"/>
    <n v="1343.1230092151848"/>
    <n v="101.57516455155849"/>
    <n v="0"/>
    <n v="3353.6301786797039"/>
    <n v="253.62199508703958"/>
  </r>
  <r>
    <n v="641"/>
    <s v="Calgary"/>
    <s v="Developing"/>
    <s v="SPRINGBANK HILL"/>
    <x v="1"/>
    <n v="20.254749599975998"/>
    <n v="19.628163319399999"/>
    <n v="0.62658628057599997"/>
    <n v="0.96906472343767003"/>
    <n v="3.0935276562329972E-2"/>
    <n v="276.83499999999998"/>
    <n v="0"/>
    <n v="268.27103271286734"/>
    <n v="8.563967287132618"/>
    <n v="765.10561040113714"/>
    <n v="0"/>
    <n v="741.43685674398773"/>
    <n v="23.668753657149466"/>
    <n v="0"/>
    <n v="1009.7078894568551"/>
    <n v="32.232720944282086"/>
  </r>
  <r>
    <n v="642"/>
    <s v="Calgary"/>
    <s v="Developing"/>
    <s v="SPRINGBANK HILL"/>
    <x v="1"/>
    <n v="34.263656449500004"/>
    <n v="32.575274133500002"/>
    <n v="1.688382316"/>
    <n v="0.9507238137736862"/>
    <n v="4.9276186226313801E-2"/>
    <n v="822.755"/>
    <n v="0"/>
    <n v="782.2127714013692"/>
    <n v="40.542228598630814"/>
    <n v="204.99295023242797"/>
    <n v="0"/>
    <n v="194.89167944169338"/>
    <n v="10.101270790734597"/>
    <n v="0"/>
    <n v="977.10445084306252"/>
    <n v="50.64349938936541"/>
  </r>
  <r>
    <n v="643"/>
    <s v="Calgary"/>
    <s v="Developing"/>
    <s v="SPRINGBANK HILL"/>
    <x v="1"/>
    <n v="31.095116439600002"/>
    <n v="31.095116439600002"/>
    <n v="0"/>
    <n v="1"/>
    <n v="0"/>
    <n v="1411"/>
    <n v="0"/>
    <n v="1411"/>
    <n v="0"/>
    <n v="102.60466202902165"/>
    <n v="0"/>
    <n v="102.60466202902165"/>
    <n v="0"/>
    <n v="0"/>
    <n v="1513.6046620290217"/>
    <n v="0"/>
  </r>
  <r>
    <n v="644"/>
    <s v="Calgary"/>
    <s v="Developing"/>
    <s v="SPRINGBANK HILL"/>
    <x v="1"/>
    <n v="33.972510640099998"/>
    <n v="33.972510640099998"/>
    <n v="0"/>
    <n v="1"/>
    <n v="0"/>
    <n v="1451"/>
    <n v="0"/>
    <n v="1451"/>
    <n v="0"/>
    <n v="109.22777022"/>
    <n v="0"/>
    <n v="109.22777022"/>
    <n v="0"/>
    <n v="0"/>
    <n v="1560.2277702199999"/>
    <n v="0"/>
  </r>
  <r>
    <n v="701"/>
    <s v="Calgary"/>
    <s v="Developed"/>
    <s v="KELVIN GROVE"/>
    <x v="0"/>
    <n v="20.026074213099999"/>
    <n v="0"/>
    <n v="0"/>
    <n v="0"/>
    <n v="0"/>
    <n v="1074.8044395500001"/>
    <n v="1074.8044395500001"/>
    <n v="0"/>
    <n v="0"/>
    <n v="1273.1759874165271"/>
    <n v="1273.1759874165271"/>
    <n v="0"/>
    <n v="0"/>
    <n v="2347.9804269665274"/>
    <n v="0"/>
    <n v="0"/>
  </r>
  <r>
    <n v="702"/>
    <s v="Calgary"/>
    <s v="Developed"/>
    <s v="KELVIN GROVE"/>
    <x v="0"/>
    <n v="50.717919973599997"/>
    <n v="0"/>
    <n v="0"/>
    <n v="0"/>
    <n v="0"/>
    <n v="763.04736532599998"/>
    <n v="763.04736532599998"/>
    <n v="0"/>
    <n v="0"/>
    <n v="488.84940735963983"/>
    <n v="488.84940735963983"/>
    <n v="0"/>
    <n v="0"/>
    <n v="1251.8967726856399"/>
    <n v="0"/>
    <n v="0"/>
  </r>
  <r>
    <n v="703"/>
    <s v="Calgary"/>
    <s v="Developed"/>
    <s v="CHINOOK PARK"/>
    <x v="0"/>
    <n v="55.901614548399998"/>
    <n v="0"/>
    <n v="0"/>
    <n v="0"/>
    <n v="0"/>
    <n v="1325.1668996000001"/>
    <n v="1325.1668996000001"/>
    <n v="0"/>
    <n v="0"/>
    <n v="701.69851897407739"/>
    <n v="701.69851897407739"/>
    <n v="0"/>
    <n v="0"/>
    <n v="2026.8654185740775"/>
    <n v="0"/>
    <n v="0"/>
  </r>
  <r>
    <n v="704"/>
    <s v="Calgary"/>
    <s v="Developed"/>
    <s v="HAYSBORO"/>
    <x v="0"/>
    <n v="115.993515433"/>
    <n v="0"/>
    <n v="0"/>
    <n v="0"/>
    <n v="0"/>
    <n v="2325.8194002800001"/>
    <n v="2325.8194002800001"/>
    <n v="0"/>
    <n v="0"/>
    <n v="580.28481439584368"/>
    <n v="580.28481439584368"/>
    <n v="0"/>
    <n v="0"/>
    <n v="2906.1042146758437"/>
    <n v="0"/>
    <n v="0"/>
  </r>
  <r>
    <n v="705"/>
    <s v="Calgary"/>
    <s v="Developed"/>
    <s v="SOUTHWOOD"/>
    <x v="0"/>
    <n v="4.2134998676400004"/>
    <n v="0"/>
    <n v="0"/>
    <n v="0"/>
    <n v="0"/>
    <n v="0"/>
    <n v="0"/>
    <n v="0"/>
    <n v="0"/>
    <n v="224.95623662533092"/>
    <n v="224.95623662533092"/>
    <n v="0"/>
    <n v="0"/>
    <n v="224.95623662533092"/>
    <n v="0"/>
    <n v="0"/>
  </r>
  <r>
    <n v="706"/>
    <s v="Calgary"/>
    <s v="Developed"/>
    <s v="SOUTHWOOD"/>
    <x v="0"/>
    <n v="82.161740716300002"/>
    <n v="0"/>
    <n v="0"/>
    <n v="0"/>
    <n v="0"/>
    <n v="1966.22236608"/>
    <n v="1966.22236608"/>
    <n v="0"/>
    <n v="0"/>
    <n v="199.08920459108171"/>
    <n v="199.08920459108171"/>
    <n v="0"/>
    <n v="0"/>
    <n v="2165.3115706710819"/>
    <n v="0"/>
    <n v="0"/>
  </r>
  <r>
    <n v="707"/>
    <s v="Calgary"/>
    <s v="Developed"/>
    <s v="SOUTHWOOD"/>
    <x v="0"/>
    <n v="53.275775827399997"/>
    <n v="0"/>
    <n v="0"/>
    <n v="0"/>
    <n v="0"/>
    <n v="3220.0635713199999"/>
    <n v="3220.0635713199999"/>
    <n v="0"/>
    <n v="0"/>
    <n v="482.73312809892928"/>
    <n v="482.73312809892928"/>
    <n v="0"/>
    <n v="0"/>
    <n v="3702.7966994189292"/>
    <n v="0"/>
    <n v="0"/>
  </r>
  <r>
    <n v="708"/>
    <s v="Calgary"/>
    <s v="Developed"/>
    <s v="EAST FAIRVIEW INDUSTRIAL"/>
    <x v="0"/>
    <n v="52.6128981516"/>
    <n v="0"/>
    <n v="0"/>
    <n v="0"/>
    <n v="0"/>
    <n v="0"/>
    <n v="0"/>
    <n v="0"/>
    <n v="0"/>
    <n v="5008.4780668734011"/>
    <n v="5008.4780668734011"/>
    <n v="0"/>
    <n v="0"/>
    <n v="5008.4780668734011"/>
    <n v="0"/>
    <n v="0"/>
  </r>
  <r>
    <n v="709"/>
    <s v="Calgary"/>
    <s v="Developed"/>
    <s v="HAYSBORO"/>
    <x v="0"/>
    <n v="39.933333482599998"/>
    <n v="0"/>
    <n v="0"/>
    <n v="0"/>
    <n v="0"/>
    <n v="936.86588810399996"/>
    <n v="936.86588810399996"/>
    <n v="0"/>
    <n v="0"/>
    <n v="484.43899422207801"/>
    <n v="484.43899422207801"/>
    <n v="0"/>
    <n v="0"/>
    <n v="1421.3048823260779"/>
    <n v="0"/>
    <n v="0"/>
  </r>
  <r>
    <n v="710"/>
    <s v="Calgary"/>
    <s v="Developed"/>
    <s v="SOUTHWOOD"/>
    <x v="0"/>
    <n v="14.995100020800001"/>
    <n v="0"/>
    <n v="0"/>
    <n v="0"/>
    <n v="0"/>
    <n v="1.2672131407100001E-7"/>
    <n v="1.2672131407100001E-7"/>
    <n v="0"/>
    <n v="0"/>
    <n v="2391.7994224141967"/>
    <n v="2391.7994224141967"/>
    <n v="0"/>
    <n v="0"/>
    <n v="2391.7994225409179"/>
    <n v="0"/>
    <n v="0"/>
  </r>
  <r>
    <n v="711"/>
    <s v="Calgary"/>
    <s v="Developed"/>
    <s v="KINGSLAND"/>
    <x v="0"/>
    <n v="30.471508335999999"/>
    <n v="0"/>
    <n v="0"/>
    <n v="0"/>
    <n v="0"/>
    <n v="733.507494124"/>
    <n v="733.507494124"/>
    <n v="0"/>
    <n v="0"/>
    <n v="2316.0526345941821"/>
    <n v="2316.0526345941821"/>
    <n v="0"/>
    <n v="0"/>
    <n v="3049.5601287181821"/>
    <n v="0"/>
    <n v="0"/>
  </r>
  <r>
    <n v="712"/>
    <s v="Calgary"/>
    <s v="Developed"/>
    <s v="KINGSLAND"/>
    <x v="0"/>
    <n v="59.681525852699998"/>
    <n v="0"/>
    <n v="0"/>
    <n v="0"/>
    <n v="0"/>
    <n v="2623.2479466"/>
    <n v="2623.2479466"/>
    <n v="0"/>
    <n v="0"/>
    <n v="703.2527669217958"/>
    <n v="703.2527669217958"/>
    <n v="0"/>
    <n v="0"/>
    <n v="3326.5007135217957"/>
    <n v="0"/>
    <n v="0"/>
  </r>
  <r>
    <n v="713"/>
    <s v="Calgary"/>
    <s v="Developed"/>
    <s v="KINGSLAND"/>
    <x v="0"/>
    <n v="12.092611225000001"/>
    <n v="0"/>
    <n v="0"/>
    <n v="0"/>
    <n v="0"/>
    <n v="84.449579243100004"/>
    <n v="84.449579243100004"/>
    <n v="0"/>
    <n v="0"/>
    <n v="3913.2292932829682"/>
    <n v="3913.2292932829682"/>
    <n v="0"/>
    <n v="0"/>
    <n v="3997.6788725260681"/>
    <n v="0"/>
    <n v="0"/>
  </r>
  <r>
    <n v="714"/>
    <s v="Calgary"/>
    <s v="Developed"/>
    <s v="FAIRVIEW INDUSTRIAL"/>
    <x v="0"/>
    <n v="14.1557481423"/>
    <n v="0"/>
    <n v="0"/>
    <n v="0"/>
    <n v="0"/>
    <n v="0"/>
    <n v="0"/>
    <n v="0"/>
    <n v="0"/>
    <n v="1376.1045994706733"/>
    <n v="1376.1045994706733"/>
    <n v="0"/>
    <n v="0"/>
    <n v="1376.1045994706733"/>
    <n v="0"/>
    <n v="0"/>
  </r>
  <r>
    <n v="715"/>
    <s v="Calgary"/>
    <s v="Developed"/>
    <s v="FAIRVIEW INDUSTRIAL"/>
    <x v="0"/>
    <n v="11.6985112847"/>
    <n v="0"/>
    <n v="0"/>
    <n v="0"/>
    <n v="0"/>
    <n v="0"/>
    <n v="0"/>
    <n v="0"/>
    <n v="0"/>
    <n v="465.32842408679153"/>
    <n v="465.32842408679153"/>
    <n v="0"/>
    <n v="0"/>
    <n v="465.32842408679153"/>
    <n v="0"/>
    <n v="0"/>
  </r>
  <r>
    <n v="716"/>
    <s v="Calgary"/>
    <s v="Developed"/>
    <s v="ACADIA"/>
    <x v="0"/>
    <n v="17.540742721099999"/>
    <n v="0"/>
    <n v="0"/>
    <n v="0"/>
    <n v="0"/>
    <n v="1422.5592194400001"/>
    <n v="1422.5592194400001"/>
    <n v="0"/>
    <n v="0"/>
    <n v="8087.8094540806824"/>
    <n v="8087.8094540806824"/>
    <n v="0"/>
    <n v="0"/>
    <n v="9510.3686735206829"/>
    <n v="0"/>
    <n v="0"/>
  </r>
  <r>
    <n v="717"/>
    <s v="Calgary"/>
    <s v="Developed"/>
    <s v="HAYSBORO"/>
    <x v="0"/>
    <n v="17.2265908605"/>
    <n v="0"/>
    <n v="0"/>
    <n v="0"/>
    <n v="0"/>
    <n v="3090.2185505000002"/>
    <n v="3090.2185505000002"/>
    <n v="0"/>
    <n v="0"/>
    <n v="898.84637869030098"/>
    <n v="898.84637869030098"/>
    <n v="0"/>
    <n v="0"/>
    <n v="3989.064929190301"/>
    <n v="0"/>
    <n v="0"/>
  </r>
  <r>
    <n v="718"/>
    <s v="Calgary"/>
    <s v="Developed"/>
    <s v="HAYSBORO"/>
    <x v="0"/>
    <n v="11.3527883147"/>
    <n v="0"/>
    <n v="0"/>
    <n v="0"/>
    <n v="0"/>
    <n v="0"/>
    <n v="0"/>
    <n v="0"/>
    <n v="0"/>
    <n v="446.55295567980806"/>
    <n v="446.55295567980806"/>
    <n v="0"/>
    <n v="0"/>
    <n v="446.55295567980806"/>
    <n v="0"/>
    <n v="0"/>
  </r>
  <r>
    <n v="719"/>
    <s v="Calgary"/>
    <s v="Developed"/>
    <s v="HAYSBORO"/>
    <x v="0"/>
    <n v="16.1813410689"/>
    <n v="0"/>
    <n v="0"/>
    <n v="0"/>
    <n v="0"/>
    <n v="2123.8945000899998"/>
    <n v="2123.8945000899998"/>
    <n v="0"/>
    <n v="0"/>
    <n v="1789.3909433238612"/>
    <n v="1789.3909433238612"/>
    <n v="0"/>
    <n v="0"/>
    <n v="3913.2854434138608"/>
    <n v="0"/>
    <n v="0"/>
  </r>
  <r>
    <n v="720"/>
    <s v="Calgary"/>
    <s v="Developed"/>
    <s v="ACADIA"/>
    <x v="0"/>
    <n v="7.90405326553"/>
    <n v="0"/>
    <n v="0"/>
    <n v="0"/>
    <n v="0"/>
    <n v="0"/>
    <n v="0"/>
    <n v="0"/>
    <n v="0"/>
    <n v="3206.0220971204972"/>
    <n v="3206.0220971204972"/>
    <n v="0"/>
    <n v="0"/>
    <n v="3206.0220971204972"/>
    <n v="0"/>
    <n v="0"/>
  </r>
  <r>
    <n v="721"/>
    <s v="Calgary"/>
    <s v="Developed"/>
    <s v="ACADIA"/>
    <x v="0"/>
    <n v="9.4301114970699995"/>
    <n v="0"/>
    <n v="0"/>
    <n v="0"/>
    <n v="0"/>
    <n v="0"/>
    <n v="0"/>
    <n v="0"/>
    <n v="0"/>
    <n v="1178.169950409125"/>
    <n v="1178.169950409125"/>
    <n v="0"/>
    <n v="0"/>
    <n v="1178.169950409125"/>
    <n v="0"/>
    <n v="0"/>
  </r>
  <r>
    <n v="722"/>
    <s v="Calgary"/>
    <s v="Developed"/>
    <s v="WILLOW PARK"/>
    <x v="0"/>
    <n v="9.8726902995499994"/>
    <n v="0"/>
    <n v="0"/>
    <n v="0"/>
    <n v="0"/>
    <n v="0"/>
    <n v="0"/>
    <n v="0"/>
    <n v="0"/>
    <n v="2594.3463930853559"/>
    <n v="2594.3463930853559"/>
    <n v="0"/>
    <n v="0"/>
    <n v="2594.3463930853559"/>
    <n v="0"/>
    <n v="0"/>
  </r>
  <r>
    <n v="723"/>
    <s v="Calgary"/>
    <s v="Developed"/>
    <s v="SOUTHWOOD"/>
    <x v="0"/>
    <n v="9.7694422578399998"/>
    <n v="0"/>
    <n v="0"/>
    <n v="0"/>
    <n v="0"/>
    <n v="0"/>
    <n v="0"/>
    <n v="0"/>
    <n v="0"/>
    <n v="1954.2728962254359"/>
    <n v="1954.2728962254359"/>
    <n v="0"/>
    <n v="0"/>
    <n v="1954.2728962254359"/>
    <n v="0"/>
    <n v="0"/>
  </r>
  <r>
    <n v="724"/>
    <s v="Calgary"/>
    <s v="Developed"/>
    <s v="WILLOW PARK"/>
    <x v="0"/>
    <n v="8.6857333406600006"/>
    <n v="0"/>
    <n v="0"/>
    <n v="0"/>
    <n v="0"/>
    <n v="6.9516720872199996E-7"/>
    <n v="6.9516720872199996E-7"/>
    <n v="0"/>
    <n v="0"/>
    <n v="4009.5744288199044"/>
    <n v="4009.5744288199044"/>
    <n v="0"/>
    <n v="0"/>
    <n v="4009.5744295150716"/>
    <n v="0"/>
    <n v="0"/>
  </r>
  <r>
    <n v="725"/>
    <s v="Calgary"/>
    <s v="Developed"/>
    <s v="WILLOW PARK"/>
    <x v="0"/>
    <n v="26.790809885800002"/>
    <n v="0"/>
    <n v="0"/>
    <n v="0"/>
    <n v="0"/>
    <n v="0"/>
    <n v="0"/>
    <n v="0"/>
    <n v="0"/>
    <n v="4922.8321025264904"/>
    <n v="4922.8321025264904"/>
    <n v="0"/>
    <n v="0"/>
    <n v="4922.8321025264904"/>
    <n v="0"/>
    <n v="0"/>
  </r>
  <r>
    <n v="726"/>
    <s v="Calgary"/>
    <s v="Developed"/>
    <s v="WILLOW PARK"/>
    <x v="0"/>
    <n v="62.2178836187"/>
    <n v="0"/>
    <n v="0"/>
    <n v="0"/>
    <n v="0"/>
    <n v="1477.45743937"/>
    <n v="1477.45743937"/>
    <n v="0"/>
    <n v="0"/>
    <n v="491.21897372375003"/>
    <n v="491.21897372375003"/>
    <n v="0"/>
    <n v="0"/>
    <n v="1968.6764130937499"/>
    <n v="0"/>
    <n v="0"/>
  </r>
  <r>
    <n v="727"/>
    <s v="Calgary"/>
    <s v="Developed"/>
    <s v="ACADIA"/>
    <x v="0"/>
    <n v="56.450873696099997"/>
    <n v="0"/>
    <n v="0"/>
    <n v="0"/>
    <n v="0"/>
    <n v="2350.5367112899999"/>
    <n v="2350.5367112899999"/>
    <n v="0"/>
    <n v="0"/>
    <n v="356.63432962559534"/>
    <n v="356.63432962559534"/>
    <n v="0"/>
    <n v="0"/>
    <n v="2707.1710409155953"/>
    <n v="0"/>
    <n v="0"/>
  </r>
  <r>
    <n v="728"/>
    <s v="Calgary"/>
    <s v="Developed"/>
    <s v="ACADIA"/>
    <x v="0"/>
    <n v="24.210412118899999"/>
    <n v="0"/>
    <n v="0"/>
    <n v="0"/>
    <n v="0"/>
    <n v="1381.7775192199999"/>
    <n v="1381.7775192199999"/>
    <n v="0"/>
    <n v="0"/>
    <n v="536.01871027123889"/>
    <n v="536.01871027123889"/>
    <n v="0"/>
    <n v="0"/>
    <n v="1917.7962294912388"/>
    <n v="0"/>
    <n v="0"/>
  </r>
  <r>
    <n v="729"/>
    <s v="Calgary"/>
    <s v="Developed"/>
    <s v="FAIRVIEW"/>
    <x v="0"/>
    <n v="47.770906257900002"/>
    <n v="0"/>
    <n v="0"/>
    <n v="0"/>
    <n v="0"/>
    <n v="1463.10545247"/>
    <n v="1463.10545247"/>
    <n v="0"/>
    <n v="0"/>
    <n v="142.60764689374653"/>
    <n v="142.60764689374653"/>
    <n v="0"/>
    <n v="0"/>
    <n v="1605.7130993637466"/>
    <n v="0"/>
    <n v="0"/>
  </r>
  <r>
    <n v="730"/>
    <s v="Calgary"/>
    <s v="Developed"/>
    <s v="FAIRVIEW INDUSTRIAL"/>
    <x v="0"/>
    <n v="19.860927651099999"/>
    <n v="0"/>
    <n v="0"/>
    <n v="0"/>
    <n v="0"/>
    <n v="0"/>
    <n v="0"/>
    <n v="0"/>
    <n v="0"/>
    <n v="2089.1700169210326"/>
    <n v="2089.1700169210326"/>
    <n v="0"/>
    <n v="0"/>
    <n v="2089.1700169210326"/>
    <n v="0"/>
    <n v="0"/>
  </r>
  <r>
    <n v="731"/>
    <s v="Calgary"/>
    <s v="Developed"/>
    <s v="FAIRVIEW"/>
    <x v="0"/>
    <n v="75.959928551000004"/>
    <n v="0"/>
    <n v="0"/>
    <n v="0"/>
    <n v="0"/>
    <n v="1443.96946628"/>
    <n v="1443.96946628"/>
    <n v="0"/>
    <n v="0"/>
    <n v="647.10876724224158"/>
    <n v="647.10876724224158"/>
    <n v="0"/>
    <n v="0"/>
    <n v="2091.0782335222416"/>
    <n v="0"/>
    <n v="0"/>
  </r>
  <r>
    <n v="732"/>
    <s v="Calgary"/>
    <s v="Developed"/>
    <s v="ACADIA"/>
    <x v="0"/>
    <n v="77.618572821300006"/>
    <n v="0"/>
    <n v="0"/>
    <n v="0"/>
    <n v="0"/>
    <n v="1427.2254799299999"/>
    <n v="1427.2254799299999"/>
    <n v="0"/>
    <n v="0"/>
    <n v="275.94470266276306"/>
    <n v="275.94470266276306"/>
    <n v="0"/>
    <n v="0"/>
    <n v="1703.170182592763"/>
    <n v="0"/>
    <n v="0"/>
  </r>
  <r>
    <n v="733"/>
    <s v="Calgary"/>
    <s v="Developed"/>
    <s v="ACADIA"/>
    <x v="0"/>
    <n v="62.403283117599997"/>
    <n v="0"/>
    <n v="0"/>
    <n v="0"/>
    <n v="0"/>
    <n v="1264.5696163499999"/>
    <n v="1264.5696163499999"/>
    <n v="0"/>
    <n v="0"/>
    <n v="374.84856578387416"/>
    <n v="374.84856578387416"/>
    <n v="0"/>
    <n v="0"/>
    <n v="1639.4181821338741"/>
    <n v="0"/>
    <n v="0"/>
  </r>
  <r>
    <n v="734"/>
    <s v="Calgary"/>
    <s v="Developed"/>
    <s v="ACADIA"/>
    <x v="0"/>
    <n v="55.3154523328"/>
    <n v="0"/>
    <n v="0"/>
    <n v="0"/>
    <n v="0"/>
    <n v="980.71918538800003"/>
    <n v="980.71918538800003"/>
    <n v="0"/>
    <n v="0"/>
    <n v="140.09068737727085"/>
    <n v="140.09068737727085"/>
    <n v="0"/>
    <n v="0"/>
    <n v="1120.8098727652709"/>
    <n v="0"/>
    <n v="0"/>
  </r>
  <r>
    <n v="735"/>
    <s v="Calgary"/>
    <s v="Developed"/>
    <s v="MAPLE RIDGE"/>
    <x v="0"/>
    <n v="77.435463753700006"/>
    <n v="0"/>
    <n v="0"/>
    <n v="0"/>
    <n v="0"/>
    <n v="1356.26287174"/>
    <n v="1356.26287174"/>
    <n v="0"/>
    <n v="0"/>
    <n v="415.38392791998837"/>
    <n v="415.38392791998837"/>
    <n v="0"/>
    <n v="0"/>
    <n v="1771.6467996599883"/>
    <n v="0"/>
    <n v="0"/>
  </r>
  <r>
    <n v="736"/>
    <s v="Calgary"/>
    <s v="Developed"/>
    <s v="WILLOW PARK"/>
    <x v="0"/>
    <n v="70.967472241500005"/>
    <n v="0"/>
    <n v="0"/>
    <n v="0"/>
    <n v="0"/>
    <n v="1410.4814921899999"/>
    <n v="1410.4814921899999"/>
    <n v="0"/>
    <n v="0"/>
    <n v="266.66814016960882"/>
    <n v="266.66814016960882"/>
    <n v="0"/>
    <n v="0"/>
    <n v="1677.1496323596089"/>
    <n v="0"/>
    <n v="0"/>
  </r>
  <r>
    <n v="737"/>
    <s v="Calgary"/>
    <s v="Developed"/>
    <s v="WILLOW PARK"/>
    <x v="0"/>
    <n v="69.954232669700005"/>
    <n v="0"/>
    <n v="0"/>
    <n v="0"/>
    <n v="0"/>
    <n v="923.31123254700003"/>
    <n v="923.31123254700003"/>
    <n v="0"/>
    <n v="0"/>
    <n v="288.80033363619515"/>
    <n v="288.80033363619515"/>
    <n v="0"/>
    <n v="0"/>
    <n v="1212.1115661831952"/>
    <n v="0"/>
    <n v="0"/>
  </r>
  <r>
    <n v="738"/>
    <s v="Calgary"/>
    <s v="Developed"/>
    <s v="MAPLE RIDGE"/>
    <x v="0"/>
    <n v="76.259786075700006"/>
    <n v="0"/>
    <n v="0"/>
    <n v="0"/>
    <n v="0"/>
    <n v="171.426525669"/>
    <n v="171.426525669"/>
    <n v="0"/>
    <n v="0"/>
    <n v="27.37964721655668"/>
    <n v="27.37964721655668"/>
    <n v="0"/>
    <n v="0"/>
    <n v="198.80617288555669"/>
    <n v="0"/>
    <n v="0"/>
  </r>
  <r>
    <n v="739"/>
    <s v="Calgary"/>
    <s v="Developed"/>
    <s v="MAPLE RIDGE"/>
    <x v="0"/>
    <n v="1.86623175202"/>
    <n v="0"/>
    <n v="0"/>
    <n v="0"/>
    <n v="0"/>
    <n v="0"/>
    <n v="0"/>
    <n v="0"/>
    <n v="0"/>
    <n v="229.43111617508669"/>
    <n v="229.43111617508669"/>
    <n v="0"/>
    <n v="0"/>
    <n v="229.43111617508669"/>
    <n v="0"/>
    <n v="0"/>
  </r>
  <r>
    <n v="740"/>
    <s v="Calgary"/>
    <s v="Developed"/>
    <s v="ACADIA"/>
    <x v="0"/>
    <n v="0"/>
    <n v="0"/>
    <n v="0"/>
    <n v="0"/>
    <n v="0"/>
    <n v="0"/>
    <n v="0"/>
    <n v="0"/>
    <n v="0"/>
    <n v="0"/>
    <n v="0"/>
    <n v="0"/>
    <n v="0"/>
    <n v="0"/>
    <n v="0"/>
    <n v="0"/>
  </r>
  <r>
    <n v="741"/>
    <s v="Calgary"/>
    <s v="Developed"/>
    <s v="ACADIA"/>
    <x v="0"/>
    <n v="9.60604581608"/>
    <n v="0"/>
    <n v="0"/>
    <n v="0"/>
    <n v="0"/>
    <n v="174.135337808"/>
    <n v="174.135337808"/>
    <n v="0"/>
    <n v="0"/>
    <n v="55.953747841892223"/>
    <n v="55.953747841892223"/>
    <n v="0"/>
    <n v="0"/>
    <n v="230.08908564989224"/>
    <n v="0"/>
    <n v="0"/>
  </r>
  <r>
    <n v="742"/>
    <s v="Calgary"/>
    <s v="Developed"/>
    <s v="EAST FAIRVIEW INDUSTRIAL"/>
    <x v="0"/>
    <n v="66.593925861200006"/>
    <n v="0"/>
    <n v="0"/>
    <n v="0"/>
    <n v="0"/>
    <n v="0"/>
    <n v="0"/>
    <n v="0"/>
    <n v="0"/>
    <n v="8000.4069860426898"/>
    <n v="8000.4069860426898"/>
    <n v="0"/>
    <n v="0"/>
    <n v="8000.4069860426898"/>
    <n v="0"/>
    <n v="0"/>
  </r>
  <r>
    <n v="743"/>
    <s v="Calgary"/>
    <s v="Developed"/>
    <s v="FAIRVIEW INDUSTRIAL"/>
    <x v="0"/>
    <n v="47.586119758700001"/>
    <n v="0"/>
    <n v="0"/>
    <n v="0"/>
    <n v="0"/>
    <n v="0"/>
    <n v="0"/>
    <n v="0"/>
    <n v="0"/>
    <n v="8317.5859871619687"/>
    <n v="8317.5859871619687"/>
    <n v="0"/>
    <n v="0"/>
    <n v="8317.5859871619687"/>
    <n v="0"/>
    <n v="0"/>
  </r>
  <r>
    <n v="744"/>
    <s v="Calgary"/>
    <s v="Developed"/>
    <s v="EAST FAIRVIEW INDUSTRIAL"/>
    <x v="0"/>
    <n v="1.23816259614"/>
    <n v="0"/>
    <n v="0"/>
    <n v="0"/>
    <n v="0"/>
    <n v="0"/>
    <n v="0"/>
    <n v="0"/>
    <n v="0"/>
    <n v="386.20415403328292"/>
    <n v="386.20415403328292"/>
    <n v="0"/>
    <n v="0"/>
    <n v="386.20415403328292"/>
    <n v="0"/>
    <n v="0"/>
  </r>
  <r>
    <n v="745"/>
    <s v="Calgary"/>
    <s v="Developed"/>
    <s v="OGDEN"/>
    <x v="0"/>
    <n v="6.2478065994599996"/>
    <n v="0"/>
    <n v="0"/>
    <n v="0"/>
    <n v="0"/>
    <n v="0"/>
    <n v="0"/>
    <n v="0"/>
    <n v="0"/>
    <n v="605.05825284780394"/>
    <n v="605.05825284780394"/>
    <n v="0"/>
    <n v="0"/>
    <n v="605.05825284780394"/>
    <n v="0"/>
    <n v="0"/>
  </r>
  <r>
    <n v="746"/>
    <s v="Calgary"/>
    <s v="Developed"/>
    <s v="SOUTHWOOD"/>
    <x v="0"/>
    <n v="18.713995096800002"/>
    <n v="0"/>
    <n v="0"/>
    <n v="0"/>
    <n v="0"/>
    <n v="375.543686831"/>
    <n v="375.543686831"/>
    <n v="0"/>
    <n v="0"/>
    <n v="22.003987631884122"/>
    <n v="22.003987631884122"/>
    <n v="0"/>
    <n v="0"/>
    <n v="397.54767446288412"/>
    <n v="0"/>
    <n v="0"/>
  </r>
  <r>
    <n v="747"/>
    <s v="Calgary"/>
    <s v="Developed"/>
    <s v="SOUTHWOOD"/>
    <x v="0"/>
    <n v="4.0801059188000002"/>
    <n v="0"/>
    <n v="0"/>
    <n v="0"/>
    <n v="0"/>
    <n v="0"/>
    <n v="0"/>
    <n v="0"/>
    <n v="0"/>
    <n v="3089.5963864924574"/>
    <n v="3089.5963864924574"/>
    <n v="0"/>
    <n v="0"/>
    <n v="3089.5963864924574"/>
    <n v="0"/>
    <n v="0"/>
  </r>
  <r>
    <n v="748"/>
    <s v="Calgary"/>
    <s v="Developed"/>
    <s v="WILLOW PARK"/>
    <x v="0"/>
    <n v="7.0201780415000004"/>
    <n v="0"/>
    <n v="0"/>
    <n v="0"/>
    <n v="0"/>
    <n v="0"/>
    <n v="0"/>
    <n v="0"/>
    <n v="0"/>
    <n v="2106.5608374313815"/>
    <n v="2106.5608374313815"/>
    <n v="0"/>
    <n v="0"/>
    <n v="2106.5608374313815"/>
    <n v="0"/>
    <n v="0"/>
  </r>
  <r>
    <n v="749"/>
    <s v="Calgary"/>
    <s v="Developed"/>
    <s v="SOUTHWOOD"/>
    <x v="0"/>
    <n v="20.615395060400001"/>
    <n v="0"/>
    <n v="0"/>
    <n v="0"/>
    <n v="0"/>
    <n v="298.20241882300002"/>
    <n v="298.20241882300002"/>
    <n v="0"/>
    <n v="0"/>
    <n v="145.05391183223009"/>
    <n v="145.05391183223009"/>
    <n v="0"/>
    <n v="0"/>
    <n v="443.2563306552301"/>
    <n v="0"/>
    <n v="0"/>
  </r>
  <r>
    <n v="750"/>
    <s v="Calgary"/>
    <s v="Developed"/>
    <s v="SOUTHWOOD"/>
    <x v="0"/>
    <n v="23.095111341300001"/>
    <n v="0"/>
    <n v="0"/>
    <n v="0"/>
    <n v="0"/>
    <n v="463.25028053300002"/>
    <n v="463.25028053300002"/>
    <n v="0"/>
    <n v="0"/>
    <n v="43.873745749771324"/>
    <n v="43.873745749771324"/>
    <n v="0"/>
    <n v="0"/>
    <n v="507.12402628277135"/>
    <n v="0"/>
    <n v="0"/>
  </r>
  <r>
    <n v="751"/>
    <s v="Calgary"/>
    <s v="Developed"/>
    <s v="HAYSBORO"/>
    <x v="0"/>
    <n v="30.628671011600002"/>
    <n v="0"/>
    <n v="0"/>
    <n v="0"/>
    <n v="0"/>
    <n v="558.13286859100003"/>
    <n v="558.13286859100003"/>
    <n v="0"/>
    <n v="0"/>
    <n v="88.12191910567671"/>
    <n v="88.12191910567671"/>
    <n v="0"/>
    <n v="0"/>
    <n v="646.25478769667677"/>
    <n v="0"/>
    <n v="0"/>
  </r>
  <r>
    <n v="752"/>
    <s v="Calgary"/>
    <s v="Developed"/>
    <s v="HAYSBORO"/>
    <x v="0"/>
    <n v="27.062107764299999"/>
    <n v="0"/>
    <n v="0"/>
    <n v="0"/>
    <n v="0"/>
    <n v="582.05284848999997"/>
    <n v="582.05284848999997"/>
    <n v="0"/>
    <n v="0"/>
    <n v="386.86913202634685"/>
    <n v="386.86913202634685"/>
    <n v="0"/>
    <n v="0"/>
    <n v="968.92198051634682"/>
    <n v="0"/>
    <n v="0"/>
  </r>
  <r>
    <n v="753"/>
    <s v="Calgary"/>
    <s v="Developed"/>
    <s v="ACADIA"/>
    <x v="0"/>
    <n v="25.803928580699999"/>
    <n v="0"/>
    <n v="0"/>
    <n v="0"/>
    <n v="0"/>
    <n v="748.69537776599998"/>
    <n v="748.69537776599998"/>
    <n v="0"/>
    <n v="0"/>
    <n v="329.13670420931498"/>
    <n v="329.13670420931498"/>
    <n v="0"/>
    <n v="0"/>
    <n v="1077.8320819753148"/>
    <n v="0"/>
    <n v="0"/>
  </r>
  <r>
    <n v="754"/>
    <s v="Calgary"/>
    <s v="Developed"/>
    <s v="FAIRVIEW"/>
    <x v="0"/>
    <n v="6.50938968067"/>
    <n v="0"/>
    <n v="0"/>
    <n v="0"/>
    <n v="0"/>
    <n v="0"/>
    <n v="0"/>
    <n v="0"/>
    <n v="0"/>
    <n v="651.92515235196777"/>
    <n v="651.92515235196777"/>
    <n v="0"/>
    <n v="0"/>
    <n v="651.92515235196777"/>
    <n v="0"/>
    <n v="0"/>
  </r>
  <r>
    <n v="755"/>
    <s v="Calgary"/>
    <s v="Developed"/>
    <s v="KINGSLAND"/>
    <x v="0"/>
    <n v="27.58073224"/>
    <n v="0"/>
    <n v="0"/>
    <n v="0"/>
    <n v="0"/>
    <n v="1582.3602253900001"/>
    <n v="1582.3602253900001"/>
    <n v="0"/>
    <n v="0"/>
    <n v="374.56698511000559"/>
    <n v="374.56698511000559"/>
    <n v="0"/>
    <n v="0"/>
    <n v="1956.9272105000057"/>
    <n v="0"/>
    <n v="0"/>
  </r>
  <r>
    <n v="756"/>
    <s v="Calgary"/>
    <s v="Developed"/>
    <s v="FAIRVIEW INDUSTRIAL"/>
    <x v="0"/>
    <n v="9.2017173408699993"/>
    <n v="0"/>
    <n v="0"/>
    <n v="0"/>
    <n v="0"/>
    <n v="0"/>
    <n v="0"/>
    <n v="0"/>
    <n v="0"/>
    <n v="271.1417507031145"/>
    <n v="271.1417507031145"/>
    <n v="0"/>
    <n v="0"/>
    <n v="271.1417507031145"/>
    <n v="0"/>
    <n v="0"/>
  </r>
  <r>
    <n v="757"/>
    <s v="Calgary"/>
    <s v="Developed"/>
    <s v="FAIRVIEW INDUSTRIAL"/>
    <x v="0"/>
    <n v="16.8919248033"/>
    <n v="0"/>
    <n v="0"/>
    <n v="0"/>
    <n v="0"/>
    <n v="0"/>
    <n v="0"/>
    <n v="0"/>
    <n v="0"/>
    <n v="2194.4293791643404"/>
    <n v="2194.4293791643404"/>
    <n v="0"/>
    <n v="0"/>
    <n v="2194.4293791643404"/>
    <n v="0"/>
    <n v="0"/>
  </r>
  <r>
    <n v="758"/>
    <s v="Calgary"/>
    <s v="Developed"/>
    <s v="MAPLE RIDGE"/>
    <x v="0"/>
    <n v="6.50682313942E-3"/>
    <n v="0"/>
    <n v="0"/>
    <n v="0"/>
    <n v="0"/>
    <n v="0"/>
    <n v="0"/>
    <n v="0"/>
    <n v="0"/>
    <n v="0"/>
    <n v="0"/>
    <n v="0"/>
    <n v="0"/>
    <n v="0"/>
    <n v="0"/>
    <n v="0"/>
  </r>
  <r>
    <n v="759"/>
    <s v="Calgary"/>
    <s v="Developed"/>
    <s v="GLENDEER BUSINESS PARK"/>
    <x v="0"/>
    <n v="15.0205466873"/>
    <n v="0"/>
    <n v="0"/>
    <n v="0"/>
    <n v="0"/>
    <n v="0"/>
    <n v="0"/>
    <n v="0"/>
    <n v="0"/>
    <n v="723.22961342397628"/>
    <n v="723.22961342397628"/>
    <n v="0"/>
    <n v="0"/>
    <n v="723.22961342397628"/>
    <n v="0"/>
    <n v="0"/>
  </r>
  <r>
    <n v="760"/>
    <s v="Calgary"/>
    <s v="Developed"/>
    <s v="WILLOW PARK"/>
    <x v="0"/>
    <n v="6.7627518173399999"/>
    <n v="0"/>
    <n v="0"/>
    <n v="0"/>
    <n v="0"/>
    <n v="344.447715362"/>
    <n v="344.447715362"/>
    <n v="0"/>
    <n v="0"/>
    <n v="12.592048994187333"/>
    <n v="12.592048994187333"/>
    <n v="0"/>
    <n v="0"/>
    <n v="357.03976435618733"/>
    <n v="0"/>
    <n v="0"/>
  </r>
  <r>
    <n v="761"/>
    <s v="Calgary"/>
    <s v="Developed"/>
    <s v="WILLOW PARK"/>
    <x v="0"/>
    <n v="60.3281637523"/>
    <n v="0"/>
    <n v="0"/>
    <n v="0"/>
    <n v="0"/>
    <n v="92.490588773400006"/>
    <n v="92.490588773400006"/>
    <n v="0"/>
    <n v="0"/>
    <n v="63.845919991341084"/>
    <n v="63.845919991341084"/>
    <n v="0"/>
    <n v="0"/>
    <n v="156.3365087647411"/>
    <n v="0"/>
    <n v="0"/>
  </r>
  <r>
    <n v="801"/>
    <s v="Calgary"/>
    <s v="Developed"/>
    <s v="OAKRIDGE"/>
    <x v="0"/>
    <n v="50.127255892800001"/>
    <n v="0"/>
    <n v="0"/>
    <n v="0"/>
    <n v="0"/>
    <n v="1059.65511874"/>
    <n v="1059.65511874"/>
    <n v="0"/>
    <n v="0"/>
    <n v="157.87267991243914"/>
    <n v="157.87267991243914"/>
    <n v="0"/>
    <n v="0"/>
    <n v="1217.5277986524393"/>
    <n v="0"/>
    <n v="0"/>
  </r>
  <r>
    <n v="802"/>
    <s v="Calgary"/>
    <s v="Developed"/>
    <s v="OAKRIDGE"/>
    <x v="0"/>
    <n v="95.244002883600004"/>
    <n v="0"/>
    <n v="0"/>
    <n v="0"/>
    <n v="0"/>
    <n v="1599.4493386500001"/>
    <n v="1599.4493386500001"/>
    <n v="0"/>
    <n v="0"/>
    <n v="458.56378705648217"/>
    <n v="458.56378705648217"/>
    <n v="0"/>
    <n v="0"/>
    <n v="2058.0131257064822"/>
    <n v="0"/>
    <n v="0"/>
  </r>
  <r>
    <n v="803"/>
    <s v="Calgary"/>
    <s v="Developed"/>
    <s v="OAKRIDGE"/>
    <x v="0"/>
    <n v="88.365294753599997"/>
    <n v="0"/>
    <n v="0"/>
    <n v="0"/>
    <n v="0"/>
    <n v="1877.7184399400001"/>
    <n v="1877.7184399400001"/>
    <n v="0"/>
    <n v="0"/>
    <n v="419.96456472435432"/>
    <n v="419.96456472435432"/>
    <n v="0"/>
    <n v="0"/>
    <n v="2297.6830046643545"/>
    <n v="0"/>
    <n v="0"/>
  </r>
  <r>
    <n v="804"/>
    <s v="Calgary"/>
    <s v="Developed"/>
    <s v="OAKRIDGE"/>
    <x v="0"/>
    <n v="7.0933519627499999"/>
    <n v="0"/>
    <n v="0"/>
    <n v="0"/>
    <n v="0"/>
    <n v="0"/>
    <n v="0"/>
    <n v="0"/>
    <n v="0"/>
    <n v="639.68509808790793"/>
    <n v="639.68509808790793"/>
    <n v="0"/>
    <n v="0"/>
    <n v="639.68509808790793"/>
    <n v="0"/>
    <n v="0"/>
  </r>
  <r>
    <n v="805"/>
    <s v="Calgary"/>
    <s v="Developed"/>
    <s v="CEDARBRAE"/>
    <x v="0"/>
    <n v="81.279859304300004"/>
    <n v="0"/>
    <n v="0"/>
    <n v="0"/>
    <n v="0"/>
    <n v="1681.5746027499999"/>
    <n v="1681.5746027499999"/>
    <n v="0"/>
    <n v="0"/>
    <n v="434.1566712488891"/>
    <n v="434.1566712488891"/>
    <n v="0"/>
    <n v="0"/>
    <n v="2115.7312739988893"/>
    <n v="0"/>
    <n v="0"/>
  </r>
  <r>
    <n v="806"/>
    <s v="Calgary"/>
    <s v="Developed"/>
    <s v="CEDARBRAE"/>
    <x v="0"/>
    <n v="61.408159744899997"/>
    <n v="0"/>
    <n v="0"/>
    <n v="0"/>
    <n v="0"/>
    <n v="1581.1106851300001"/>
    <n v="1581.1106851300001"/>
    <n v="0"/>
    <n v="0"/>
    <n v="209.48269090602076"/>
    <n v="209.48269090602076"/>
    <n v="0"/>
    <n v="0"/>
    <n v="1790.5933760360208"/>
    <n v="0"/>
    <n v="0"/>
  </r>
  <r>
    <n v="807"/>
    <s v="Calgary"/>
    <s v="Developed"/>
    <s v="WOODBINE"/>
    <x v="0"/>
    <n v="66.579066353000002"/>
    <n v="0"/>
    <n v="0"/>
    <n v="0"/>
    <n v="0"/>
    <n v="1746.1585499600001"/>
    <n v="1746.1585499600001"/>
    <n v="0"/>
    <n v="0"/>
    <n v="211.36205540659418"/>
    <n v="211.36205540659418"/>
    <n v="0"/>
    <n v="0"/>
    <n v="1957.5206053665943"/>
    <n v="0"/>
    <n v="0"/>
  </r>
  <r>
    <n v="808"/>
    <s v="Calgary"/>
    <s v="Developed"/>
    <s v="WOODBINE"/>
    <x v="0"/>
    <n v="82.697580393899997"/>
    <n v="0"/>
    <n v="0"/>
    <n v="0"/>
    <n v="0"/>
    <n v="2143.2302196599999"/>
    <n v="2143.2302196599999"/>
    <n v="0"/>
    <n v="0"/>
    <n v="280.17568302346797"/>
    <n v="280.17568302346797"/>
    <n v="0"/>
    <n v="0"/>
    <n v="2423.405902683468"/>
    <n v="0"/>
    <n v="0"/>
  </r>
  <r>
    <n v="809"/>
    <s v="Calgary"/>
    <s v="Developed"/>
    <s v="WOODBINE"/>
    <x v="0"/>
    <n v="63.773835994099997"/>
    <n v="0"/>
    <n v="0"/>
    <n v="0"/>
    <n v="0"/>
    <n v="1821.1078186499999"/>
    <n v="1821.1078186499999"/>
    <n v="0"/>
    <n v="0"/>
    <n v="194.45334794916042"/>
    <n v="194.45334794916042"/>
    <n v="0"/>
    <n v="0"/>
    <n v="2015.5611665991603"/>
    <n v="0"/>
    <n v="0"/>
  </r>
  <r>
    <n v="810"/>
    <s v="Calgary"/>
    <s v="Developed"/>
    <s v="WOODBINE"/>
    <x v="0"/>
    <n v="30.157802144600002"/>
    <n v="0"/>
    <n v="0"/>
    <n v="0"/>
    <n v="0"/>
    <n v="631.48747514499996"/>
    <n v="631.48747514499996"/>
    <n v="0"/>
    <n v="0"/>
    <n v="365.51753588270162"/>
    <n v="365.51753588270162"/>
    <n v="0"/>
    <n v="0"/>
    <n v="997.00501102770158"/>
    <n v="0"/>
    <n v="0"/>
  </r>
  <r>
    <n v="811"/>
    <s v="Calgary"/>
    <s v="Developed"/>
    <s v="WOODBINE"/>
    <x v="0"/>
    <n v="37.317831377399997"/>
    <n v="0"/>
    <n v="0"/>
    <n v="0"/>
    <n v="0"/>
    <n v="727.16739496000002"/>
    <n v="727.16739496000002"/>
    <n v="0"/>
    <n v="0"/>
    <n v="67.159204992853134"/>
    <n v="67.159204992853134"/>
    <n v="0"/>
    <n v="0"/>
    <n v="794.32659995285314"/>
    <n v="0"/>
    <n v="0"/>
  </r>
  <r>
    <n v="812"/>
    <s v="Calgary"/>
    <s v="Developed"/>
    <s v="EAGLE RIDGE"/>
    <x v="0"/>
    <n v="12.659222143399999"/>
    <n v="0"/>
    <n v="0"/>
    <n v="0"/>
    <n v="0"/>
    <n v="40.723408695099998"/>
    <n v="40.723408695099998"/>
    <n v="0"/>
    <n v="0"/>
    <n v="5905.0494331915334"/>
    <n v="5905.0494331915334"/>
    <n v="0"/>
    <n v="0"/>
    <n v="5945.7728418866336"/>
    <n v="0"/>
    <n v="0"/>
  </r>
  <r>
    <n v="813"/>
    <s v="Calgary"/>
    <s v="Developed"/>
    <s v="EAGLE RIDGE"/>
    <x v="0"/>
    <n v="19.349459515700001"/>
    <n v="0"/>
    <n v="0"/>
    <n v="0"/>
    <n v="0"/>
    <n v="209.69849346500001"/>
    <n v="209.69849346500001"/>
    <n v="0"/>
    <n v="0"/>
    <n v="88.864985457132548"/>
    <n v="88.864985457132548"/>
    <n v="0"/>
    <n v="0"/>
    <n v="298.56347892213256"/>
    <n v="0"/>
    <n v="0"/>
  </r>
  <r>
    <n v="814"/>
    <s v="Calgary"/>
    <s v="Developed"/>
    <s v="GLENMORE PARK"/>
    <x v="0"/>
    <n v="6.1528299839000003E-2"/>
    <n v="0"/>
    <n v="0"/>
    <n v="0"/>
    <n v="0"/>
    <n v="0"/>
    <n v="0"/>
    <n v="0"/>
    <n v="0"/>
    <n v="460.75254430861946"/>
    <n v="460.75254430861946"/>
    <n v="0"/>
    <n v="0"/>
    <n v="460.75254430861946"/>
    <n v="0"/>
    <n v="0"/>
  </r>
  <r>
    <n v="815"/>
    <s v="Calgary"/>
    <s v="Developed"/>
    <s v="GLENMORE PARK"/>
    <x v="0"/>
    <n v="0.12069660471300001"/>
    <n v="0"/>
    <n v="0"/>
    <n v="0"/>
    <n v="0"/>
    <n v="0"/>
    <n v="0"/>
    <n v="0"/>
    <n v="0"/>
    <n v="0"/>
    <n v="0"/>
    <n v="0"/>
    <n v="0"/>
    <n v="0"/>
    <n v="0"/>
    <n v="0"/>
  </r>
  <r>
    <n v="816"/>
    <s v="Calgary"/>
    <s v="Developed"/>
    <s v="PALLISER"/>
    <x v="0"/>
    <n v="65.439409761099995"/>
    <n v="0"/>
    <n v="0"/>
    <n v="0"/>
    <n v="0"/>
    <n v="1923.166401"/>
    <n v="1923.166401"/>
    <n v="0"/>
    <n v="0"/>
    <n v="294.45632228198849"/>
    <n v="294.45632228198849"/>
    <n v="0"/>
    <n v="0"/>
    <n v="2217.6227232819883"/>
    <n v="0"/>
    <n v="0"/>
  </r>
  <r>
    <n v="817"/>
    <s v="Calgary"/>
    <s v="Developed"/>
    <s v="PUMP HILL"/>
    <x v="0"/>
    <n v="46.000703223099997"/>
    <n v="0"/>
    <n v="0"/>
    <n v="0"/>
    <n v="0"/>
    <n v="834.80730679500004"/>
    <n v="834.80730679500004"/>
    <n v="0"/>
    <n v="0"/>
    <n v="480.41614976859552"/>
    <n v="480.41614976859552"/>
    <n v="0"/>
    <n v="0"/>
    <n v="1315.2234565635956"/>
    <n v="0"/>
    <n v="0"/>
  </r>
  <r>
    <n v="818"/>
    <s v="Calgary"/>
    <s v="Developed"/>
    <s v="PUMP HILL"/>
    <x v="0"/>
    <n v="43.865985414999997"/>
    <n v="0"/>
    <n v="0"/>
    <n v="0"/>
    <n v="0"/>
    <n v="472.81827348600001"/>
    <n v="472.81827348600001"/>
    <n v="0"/>
    <n v="0"/>
    <n v="79.934571892546217"/>
    <n v="79.934571892546217"/>
    <n v="0"/>
    <n v="0"/>
    <n v="552.75284537854623"/>
    <n v="0"/>
    <n v="0"/>
  </r>
  <r>
    <n v="819"/>
    <s v="Calgary"/>
    <s v="Developed"/>
    <s v="PALLISER"/>
    <x v="0"/>
    <n v="33.233017845500001"/>
    <n v="0"/>
    <n v="0"/>
    <n v="0"/>
    <n v="0"/>
    <n v="1004.63916373"/>
    <n v="1004.63916373"/>
    <n v="0"/>
    <n v="0"/>
    <n v="447.9034935293007"/>
    <n v="447.9034935293007"/>
    <n v="0"/>
    <n v="0"/>
    <n v="1452.5426572593005"/>
    <n v="0"/>
    <n v="0"/>
  </r>
  <r>
    <n v="820"/>
    <s v="Calgary"/>
    <s v="Developed"/>
    <s v="BRAESIDE"/>
    <x v="0"/>
    <n v="83.702336713999998"/>
    <n v="0"/>
    <n v="0"/>
    <n v="0"/>
    <n v="0"/>
    <n v="2219.7741555399998"/>
    <n v="2219.7741555399998"/>
    <n v="0"/>
    <n v="0"/>
    <n v="580.44914194702028"/>
    <n v="580.44914194702028"/>
    <n v="0"/>
    <n v="0"/>
    <n v="2800.2232974870203"/>
    <n v="0"/>
    <n v="0"/>
  </r>
  <r>
    <n v="821"/>
    <s v="Calgary"/>
    <s v="Developed"/>
    <s v="BRAESIDE"/>
    <x v="0"/>
    <n v="45.104868113599998"/>
    <n v="0"/>
    <n v="0"/>
    <n v="0"/>
    <n v="0"/>
    <n v="867.49794638699996"/>
    <n v="867.49794638699996"/>
    <n v="0"/>
    <n v="0"/>
    <n v="116.4641156958851"/>
    <n v="116.4641156958851"/>
    <n v="0"/>
    <n v="0"/>
    <n v="983.96206208288504"/>
    <n v="0"/>
    <n v="0"/>
  </r>
  <r>
    <n v="822"/>
    <s v="Calgary"/>
    <s v="Developed"/>
    <s v="BRAESIDE"/>
    <x v="0"/>
    <n v="55.287216650300003"/>
    <n v="0"/>
    <n v="0"/>
    <n v="0"/>
    <n v="0"/>
    <n v="1541.2440527000001"/>
    <n v="1541.2440527000001"/>
    <n v="0"/>
    <n v="0"/>
    <n v="300.48079424424651"/>
    <n v="300.48079424424651"/>
    <n v="0"/>
    <n v="0"/>
    <n v="1841.7248469442466"/>
    <n v="0"/>
    <n v="0"/>
  </r>
  <r>
    <n v="823"/>
    <s v="Calgary"/>
    <s v="Developed"/>
    <s v="WOODLANDS"/>
    <x v="0"/>
    <n v="48.040423112200003"/>
    <n v="0"/>
    <n v="0"/>
    <n v="0"/>
    <n v="0"/>
    <n v="900.18858608599999"/>
    <n v="900.18858608599999"/>
    <n v="0"/>
    <n v="0"/>
    <n v="662.47840563859017"/>
    <n v="662.47840563859017"/>
    <n v="0"/>
    <n v="0"/>
    <n v="1562.6669917245902"/>
    <n v="0"/>
    <n v="0"/>
  </r>
  <r>
    <n v="824"/>
    <s v="Calgary"/>
    <s v="Developed"/>
    <s v="WOODLANDS"/>
    <x v="0"/>
    <n v="49.680276768600002"/>
    <n v="0"/>
    <n v="0"/>
    <n v="0"/>
    <n v="0"/>
    <n v="1640.9106343000001"/>
    <n v="1640.9106343000001"/>
    <n v="0"/>
    <n v="0"/>
    <n v="345.18049876475033"/>
    <n v="345.18049876475033"/>
    <n v="0"/>
    <n v="0"/>
    <n v="1986.0911330647505"/>
    <n v="0"/>
    <n v="0"/>
  </r>
  <r>
    <n v="825"/>
    <s v="Calgary"/>
    <s v="Developed"/>
    <s v="WOODLANDS"/>
    <x v="0"/>
    <n v="75.172607684599996"/>
    <n v="0"/>
    <n v="0"/>
    <n v="0"/>
    <n v="0"/>
    <n v="0"/>
    <n v="0"/>
    <n v="0"/>
    <n v="0"/>
    <n v="113.7042380298255"/>
    <n v="113.7042380298255"/>
    <n v="0"/>
    <n v="0"/>
    <n v="113.7042380298255"/>
    <n v="0"/>
    <n v="0"/>
  </r>
  <r>
    <n v="826"/>
    <s v="Calgary"/>
    <s v="Developed"/>
    <s v="WOODLANDS"/>
    <x v="0"/>
    <n v="49.4778379499"/>
    <n v="0"/>
    <n v="0"/>
    <n v="0"/>
    <n v="0"/>
    <n v="1074.8044405999999"/>
    <n v="1074.8044405999999"/>
    <n v="0"/>
    <n v="0"/>
    <n v="232.56427679740054"/>
    <n v="232.56427679740054"/>
    <n v="0"/>
    <n v="0"/>
    <n v="1307.3687173974004"/>
    <n v="0"/>
    <n v="0"/>
  </r>
  <r>
    <n v="827"/>
    <s v="Calgary"/>
    <s v="Developed"/>
    <s v="WOODLANDS"/>
    <x v="0"/>
    <n v="38.352464178300004"/>
    <n v="0"/>
    <n v="0"/>
    <n v="0"/>
    <n v="0"/>
    <n v="1169.68702904"/>
    <n v="1169.68702904"/>
    <n v="0"/>
    <n v="0"/>
    <n v="209.56779468650265"/>
    <n v="209.56779468650265"/>
    <n v="0"/>
    <n v="0"/>
    <n v="1379.2548237265025"/>
    <n v="0"/>
    <n v="0"/>
  </r>
  <r>
    <n v="828"/>
    <s v="Calgary"/>
    <s v="Developed"/>
    <s v="GLENMORE PARK"/>
    <x v="0"/>
    <n v="0.51836348817099998"/>
    <n v="0"/>
    <n v="0"/>
    <n v="0"/>
    <n v="0"/>
    <n v="0"/>
    <n v="0"/>
    <n v="0"/>
    <n v="0"/>
    <n v="0"/>
    <n v="0"/>
    <n v="0"/>
    <n v="0"/>
    <n v="0"/>
    <n v="0"/>
    <n v="0"/>
  </r>
  <r>
    <n v="829"/>
    <s v="Calgary"/>
    <s v="Developed"/>
    <s v="CEDARBRAE"/>
    <x v="0"/>
    <n v="41.7040327928"/>
    <n v="0"/>
    <n v="0"/>
    <n v="0"/>
    <n v="0"/>
    <n v="1596.2600072499999"/>
    <n v="1596.2600072499999"/>
    <n v="0"/>
    <n v="0"/>
    <n v="150.40088426200074"/>
    <n v="150.40088426200074"/>
    <n v="0"/>
    <n v="0"/>
    <n v="1746.6608915120007"/>
    <n v="0"/>
    <n v="0"/>
  </r>
  <r>
    <n v="830"/>
    <s v="Calgary"/>
    <s v="Developed"/>
    <s v="BAYVIEW"/>
    <x v="0"/>
    <n v="32.972792736800002"/>
    <n v="0"/>
    <n v="0"/>
    <n v="0"/>
    <n v="0"/>
    <n v="598.79683723699998"/>
    <n v="598.79683723699998"/>
    <n v="0"/>
    <n v="0"/>
    <n v="129.61715172918215"/>
    <n v="129.61715172918215"/>
    <n v="0"/>
    <n v="0"/>
    <n v="728.41398896618216"/>
    <n v="0"/>
    <n v="0"/>
  </r>
  <r>
    <n v="831"/>
    <s v="Calgary"/>
    <s v="Developed"/>
    <s v="FISH CREEK PARK"/>
    <x v="0"/>
    <n v="4.9631173203300002E-2"/>
    <n v="0"/>
    <n v="0"/>
    <n v="0"/>
    <n v="0"/>
    <n v="0"/>
    <n v="0"/>
    <n v="0"/>
    <n v="0"/>
    <n v="16.157590875629054"/>
    <n v="16.157590875629054"/>
    <n v="0"/>
    <n v="0"/>
    <n v="16.157590875629054"/>
    <n v="0"/>
    <n v="0"/>
  </r>
  <r>
    <n v="832"/>
    <s v="Calgary"/>
    <s v="Developed"/>
    <s v="BAYVIEW"/>
    <x v="0"/>
    <n v="8.4487927876200004"/>
    <n v="0"/>
    <n v="0"/>
    <n v="0"/>
    <n v="0"/>
    <n v="0"/>
    <n v="0"/>
    <n v="0"/>
    <n v="0"/>
    <n v="660.46252288773667"/>
    <n v="660.46252288773667"/>
    <n v="0"/>
    <n v="0"/>
    <n v="660.46252288773667"/>
    <n v="0"/>
    <n v="0"/>
  </r>
  <r>
    <n v="901"/>
    <s v="Calgary"/>
    <s v="Developed"/>
    <s v="CANYON MEADOWS"/>
    <x v="0"/>
    <n v="74.074868236499995"/>
    <n v="0"/>
    <n v="0"/>
    <n v="0"/>
    <n v="0"/>
    <n v="1076.39910532"/>
    <n v="1076.39910532"/>
    <n v="0"/>
    <n v="0"/>
    <n v="732.72237220423926"/>
    <n v="732.72237220423926"/>
    <n v="0"/>
    <n v="0"/>
    <n v="1809.1214775242393"/>
    <n v="0"/>
    <n v="0"/>
  </r>
  <r>
    <n v="902"/>
    <s v="Calgary"/>
    <s v="Developed"/>
    <s v="CANYON MEADOWS"/>
    <x v="0"/>
    <n v="35.220079238799997"/>
    <n v="0"/>
    <n v="0"/>
    <n v="0"/>
    <n v="0"/>
    <n v="872.28194271899997"/>
    <n v="872.28194271899997"/>
    <n v="0"/>
    <n v="0"/>
    <n v="37.872819327681661"/>
    <n v="37.872819327681661"/>
    <n v="0"/>
    <n v="0"/>
    <n v="910.15476204668164"/>
    <n v="0"/>
    <n v="0"/>
  </r>
  <r>
    <n v="903"/>
    <s v="Calgary"/>
    <s v="Developed"/>
    <s v="FISH CREEK PARK"/>
    <x v="0"/>
    <n v="0.40872906016499999"/>
    <n v="0"/>
    <n v="0"/>
    <n v="0"/>
    <n v="0"/>
    <n v="0"/>
    <n v="0"/>
    <n v="0"/>
    <n v="0"/>
    <n v="0"/>
    <n v="0"/>
    <n v="0"/>
    <n v="0"/>
    <n v="0"/>
    <n v="0"/>
    <n v="0"/>
  </r>
  <r>
    <n v="904"/>
    <s v="Calgary"/>
    <s v="Developed"/>
    <s v="CANYON MEADOWS"/>
    <x v="0"/>
    <n v="41.374786096900003"/>
    <n v="0"/>
    <n v="0"/>
    <n v="0"/>
    <n v="0"/>
    <n v="1121.0497358600001"/>
    <n v="1121.0497358600001"/>
    <n v="0"/>
    <n v="0"/>
    <n v="337.6125239735199"/>
    <n v="337.6125239735199"/>
    <n v="0"/>
    <n v="0"/>
    <n v="1458.66225983352"/>
    <n v="0"/>
    <n v="0"/>
  </r>
  <r>
    <n v="905"/>
    <s v="Calgary"/>
    <s v="Developed"/>
    <s v="CANYON MEADOWS"/>
    <x v="0"/>
    <n v="30.144804716100001"/>
    <n v="0"/>
    <n v="0"/>
    <n v="0"/>
    <n v="0"/>
    <n v="786.17001417100005"/>
    <n v="786.17001417100005"/>
    <n v="0"/>
    <n v="0"/>
    <n v="31.352919708163444"/>
    <n v="31.352919708163444"/>
    <n v="0"/>
    <n v="0"/>
    <n v="817.52293387916347"/>
    <n v="0"/>
    <n v="0"/>
  </r>
  <r>
    <n v="906"/>
    <s v="Calgary"/>
    <s v="Developed"/>
    <s v="LAKE BONAVISTA"/>
    <x v="0"/>
    <n v="15.4166957806"/>
    <n v="0"/>
    <n v="0"/>
    <n v="0"/>
    <n v="0"/>
    <n v="0"/>
    <n v="0"/>
    <n v="0"/>
    <n v="0"/>
    <n v="906.03497446639369"/>
    <n v="906.03497446639369"/>
    <n v="0"/>
    <n v="0"/>
    <n v="906.03497446639369"/>
    <n v="0"/>
    <n v="0"/>
  </r>
  <r>
    <n v="907"/>
    <s v="Calgary"/>
    <s v="Developed"/>
    <s v="DEER RIDGE"/>
    <x v="0"/>
    <n v="70.839916071199994"/>
    <n v="0"/>
    <n v="0"/>
    <n v="0"/>
    <n v="0"/>
    <n v="1616.9906561299999"/>
    <n v="1616.9906561299999"/>
    <n v="0"/>
    <n v="0"/>
    <n v="345.65780595587876"/>
    <n v="345.65780595587876"/>
    <n v="0"/>
    <n v="0"/>
    <n v="1962.6484620858787"/>
    <n v="0"/>
    <n v="0"/>
  </r>
  <r>
    <n v="908"/>
    <s v="Calgary"/>
    <s v="Developed"/>
    <s v="LAKE BONAVISTA"/>
    <x v="0"/>
    <n v="31.243789097200001"/>
    <n v="0"/>
    <n v="0"/>
    <n v="0"/>
    <n v="0"/>
    <n v="574.07952372800003"/>
    <n v="574.07952372800003"/>
    <n v="0"/>
    <n v="0"/>
    <n v="188.38357917824388"/>
    <n v="188.38357917824388"/>
    <n v="0"/>
    <n v="0"/>
    <n v="762.46310290624388"/>
    <n v="0"/>
    <n v="0"/>
  </r>
  <r>
    <n v="909"/>
    <s v="Calgary"/>
    <s v="Developed"/>
    <s v="LAKE BONAVISTA"/>
    <x v="0"/>
    <n v="97.077085909100006"/>
    <n v="0"/>
    <n v="0"/>
    <n v="0"/>
    <n v="0"/>
    <n v="1636.12664075"/>
    <n v="1636.12664075"/>
    <n v="0"/>
    <n v="0"/>
    <n v="350.68896818111847"/>
    <n v="350.68896818111847"/>
    <n v="0"/>
    <n v="0"/>
    <n v="1986.8156089311185"/>
    <n v="0"/>
    <n v="0"/>
  </r>
  <r>
    <n v="910"/>
    <s v="Calgary"/>
    <s v="Developed"/>
    <s v="LAKE BONAVISTA"/>
    <x v="0"/>
    <n v="3.9420893334499998"/>
    <n v="0"/>
    <n v="0"/>
    <n v="0"/>
    <n v="0"/>
    <n v="0"/>
    <n v="0"/>
    <n v="0"/>
    <n v="0"/>
    <n v="560.19253388727702"/>
    <n v="560.19253388727702"/>
    <n v="0"/>
    <n v="0"/>
    <n v="560.19253388727702"/>
    <n v="0"/>
    <n v="0"/>
  </r>
  <r>
    <n v="911"/>
    <s v="Calgary"/>
    <s v="Developed"/>
    <s v="LAKE BONAVISTA"/>
    <x v="0"/>
    <n v="51.384690998799996"/>
    <n v="0"/>
    <n v="0"/>
    <n v="0"/>
    <n v="0"/>
    <n v="637.06880412700002"/>
    <n v="637.06880412700002"/>
    <n v="0"/>
    <n v="0"/>
    <n v="73.264283212962795"/>
    <n v="73.264283212962795"/>
    <n v="0"/>
    <n v="0"/>
    <n v="710.33308733996284"/>
    <n v="0"/>
    <n v="0"/>
  </r>
  <r>
    <n v="912"/>
    <s v="Calgary"/>
    <s v="Developed"/>
    <s v="LAKE BONAVISTA"/>
    <x v="0"/>
    <n v="113.58836947"/>
    <n v="0"/>
    <n v="0"/>
    <n v="0"/>
    <n v="0"/>
    <n v="2230.13947895"/>
    <n v="2230.13947895"/>
    <n v="0"/>
    <n v="0"/>
    <n v="428.07588641615854"/>
    <n v="428.07588641615854"/>
    <n v="0"/>
    <n v="0"/>
    <n v="2658.2153653661585"/>
    <n v="0"/>
    <n v="0"/>
  </r>
  <r>
    <n v="913"/>
    <s v="Calgary"/>
    <s v="Developed"/>
    <s v="LAKE BONAVISTA"/>
    <x v="0"/>
    <n v="51.680772859599998"/>
    <n v="0"/>
    <n v="0"/>
    <n v="0"/>
    <n v="0"/>
    <n v="949.62321112100005"/>
    <n v="949.62321112100005"/>
    <n v="0"/>
    <n v="0"/>
    <n v="115.40232180854234"/>
    <n v="115.40232180854234"/>
    <n v="0"/>
    <n v="0"/>
    <n v="1065.0255329295424"/>
    <n v="0"/>
    <n v="0"/>
  </r>
  <r>
    <n v="914"/>
    <s v="Calgary"/>
    <s v="Developed"/>
    <s v="QUEENSLAND"/>
    <x v="0"/>
    <n v="52.690728286700001"/>
    <n v="0"/>
    <n v="0"/>
    <n v="0"/>
    <n v="0"/>
    <n v="1647.28929758"/>
    <n v="1647.28929758"/>
    <n v="0"/>
    <n v="0"/>
    <n v="325.68326789354762"/>
    <n v="325.68326789354762"/>
    <n v="0"/>
    <n v="0"/>
    <n v="1972.9725654735475"/>
    <n v="0"/>
    <n v="0"/>
  </r>
  <r>
    <n v="915"/>
    <s v="Calgary"/>
    <s v="Developed"/>
    <s v="QUEENSLAND"/>
    <x v="0"/>
    <n v="60.631323654799999"/>
    <n v="0"/>
    <n v="0"/>
    <n v="0"/>
    <n v="0"/>
    <n v="1230.28431039"/>
    <n v="1230.28431039"/>
    <n v="0"/>
    <n v="0"/>
    <n v="449.50804346025097"/>
    <n v="449.50804346025097"/>
    <n v="0"/>
    <n v="0"/>
    <n v="1679.7923538502509"/>
    <n v="0"/>
    <n v="0"/>
  </r>
  <r>
    <n v="916"/>
    <s v="Calgary"/>
    <s v="Developed"/>
    <s v="QUEENSLAND"/>
    <x v="0"/>
    <n v="34.8645797382"/>
    <n v="0"/>
    <n v="0"/>
    <n v="0"/>
    <n v="0"/>
    <n v="904.17524735300003"/>
    <n v="904.17524735300003"/>
    <n v="0"/>
    <n v="0"/>
    <n v="59.998451599884959"/>
    <n v="59.998451599884959"/>
    <n v="0"/>
    <n v="0"/>
    <n v="964.17369895288493"/>
    <n v="0"/>
    <n v="0"/>
  </r>
  <r>
    <n v="917"/>
    <s v="Calgary"/>
    <s v="Developed"/>
    <s v="DEER RIDGE"/>
    <x v="0"/>
    <n v="21.176111414200001"/>
    <n v="0"/>
    <n v="0"/>
    <n v="0"/>
    <n v="0"/>
    <n v="134.74922203"/>
    <n v="134.74922203"/>
    <n v="0"/>
    <n v="0"/>
    <n v="3747.5478279333975"/>
    <n v="3747.5478279333975"/>
    <n v="0"/>
    <n v="0"/>
    <n v="3882.2970499633975"/>
    <n v="0"/>
    <n v="0"/>
  </r>
  <r>
    <n v="918"/>
    <s v="Calgary"/>
    <s v="Developed"/>
    <s v="PARKLAND"/>
    <x v="0"/>
    <n v="70.117589191600004"/>
    <n v="0"/>
    <n v="0"/>
    <n v="0"/>
    <n v="0"/>
    <n v="1278.92160483"/>
    <n v="1278.92160483"/>
    <n v="0"/>
    <n v="0"/>
    <n v="474.12596185577462"/>
    <n v="474.12596185577462"/>
    <n v="0"/>
    <n v="0"/>
    <n v="1753.0475666857747"/>
    <n v="0"/>
    <n v="0"/>
  </r>
  <r>
    <n v="919"/>
    <s v="Calgary"/>
    <s v="Developed"/>
    <s v="PARKLAND"/>
    <x v="0"/>
    <n v="66.434598939200001"/>
    <n v="0"/>
    <n v="0"/>
    <n v="0"/>
    <n v="0"/>
    <n v="1105.1030805"/>
    <n v="1105.1030805"/>
    <n v="0"/>
    <n v="0"/>
    <n v="203.10062974580092"/>
    <n v="203.10062974580092"/>
    <n v="0"/>
    <n v="0"/>
    <n v="1308.2037102458009"/>
    <n v="0"/>
    <n v="0"/>
  </r>
  <r>
    <n v="920"/>
    <s v="Calgary"/>
    <s v="Developed"/>
    <s v="DEER RIDGE"/>
    <x v="0"/>
    <n v="38.113719724399999"/>
    <n v="0"/>
    <n v="0"/>
    <n v="0"/>
    <n v="0"/>
    <n v="1416.0628212500001"/>
    <n v="1416.0628212500001"/>
    <n v="0"/>
    <n v="0"/>
    <n v="194.91338370951328"/>
    <n v="194.91338370951328"/>
    <n v="0"/>
    <n v="0"/>
    <n v="1610.9762049595133"/>
    <n v="0"/>
    <n v="0"/>
  </r>
  <r>
    <n v="921"/>
    <s v="Calgary"/>
    <s v="Developed"/>
    <s v="PARKLAND"/>
    <x v="0"/>
    <n v="27.461082976299998"/>
    <n v="0"/>
    <n v="0"/>
    <n v="0"/>
    <n v="0"/>
    <n v="534.21289081999998"/>
    <n v="534.21289081999998"/>
    <n v="0"/>
    <n v="0"/>
    <n v="144.33417009670961"/>
    <n v="144.33417009670961"/>
    <n v="0"/>
    <n v="0"/>
    <n v="678.5470609167096"/>
    <n v="0"/>
    <n v="0"/>
  </r>
  <r>
    <n v="922"/>
    <s v="Calgary"/>
    <s v="Developed"/>
    <s v="DEER RUN"/>
    <x v="0"/>
    <n v="99.844656766900002"/>
    <n v="0"/>
    <n v="0"/>
    <n v="0"/>
    <n v="0"/>
    <n v="2401.56600359"/>
    <n v="2401.56600359"/>
    <n v="0"/>
    <n v="0"/>
    <n v="485.60942533659363"/>
    <n v="485.60942533659363"/>
    <n v="0"/>
    <n v="0"/>
    <n v="2887.1754289265937"/>
    <n v="0"/>
    <n v="0"/>
  </r>
  <r>
    <n v="923"/>
    <s v="Calgary"/>
    <s v="Developed"/>
    <s v="DEER RUN"/>
    <x v="0"/>
    <n v="52.1705572885"/>
    <n v="0"/>
    <n v="0"/>
    <n v="0"/>
    <n v="0"/>
    <n v="1636.9239729799999"/>
    <n v="1636.9239729799999"/>
    <n v="0"/>
    <n v="0"/>
    <n v="171.58895360101204"/>
    <n v="171.58895360101204"/>
    <n v="0"/>
    <n v="0"/>
    <n v="1808.5129265810119"/>
    <n v="0"/>
    <n v="0"/>
  </r>
  <r>
    <n v="924"/>
    <s v="Calgary"/>
    <s v="Developed"/>
    <s v="LAKE BONAVISTA"/>
    <x v="0"/>
    <n v="19.697591664899999"/>
    <n v="0"/>
    <n v="0"/>
    <n v="0"/>
    <n v="0"/>
    <n v="1048.4924623300001"/>
    <n v="1048.4924623300001"/>
    <n v="0"/>
    <n v="0"/>
    <n v="610.8202102159014"/>
    <n v="610.8202102159014"/>
    <n v="0"/>
    <n v="0"/>
    <n v="1659.3126725459015"/>
    <n v="0"/>
    <n v="0"/>
  </r>
  <r>
    <n v="925"/>
    <s v="Calgary"/>
    <s v="Developed"/>
    <s v="DIAMOND COVE"/>
    <x v="0"/>
    <n v="30.185523763599999"/>
    <n v="0"/>
    <n v="0"/>
    <n v="0"/>
    <n v="0"/>
    <n v="550.15954399999998"/>
    <n v="550.15954399999998"/>
    <n v="0"/>
    <n v="0"/>
    <n v="91.804685772278006"/>
    <n v="91.804685772278006"/>
    <n v="0"/>
    <n v="0"/>
    <n v="641.96422977227803"/>
    <n v="0"/>
    <n v="0"/>
  </r>
  <r>
    <n v="926"/>
    <s v="Calgary"/>
    <s v="Developed"/>
    <s v="CANYON MEADOWS"/>
    <x v="0"/>
    <n v="41.256685401200002"/>
    <n v="0"/>
    <n v="0"/>
    <n v="0"/>
    <n v="0"/>
    <n v="776.60202192099996"/>
    <n v="776.60202192099996"/>
    <n v="0"/>
    <n v="0"/>
    <n v="308.14394388314668"/>
    <n v="308.14394388314668"/>
    <n v="0"/>
    <n v="0"/>
    <n v="1084.7459658041466"/>
    <n v="0"/>
    <n v="0"/>
  </r>
  <r>
    <n v="927"/>
    <s v="Calgary"/>
    <s v="Developed"/>
    <s v="CANYON MEADOWS"/>
    <x v="0"/>
    <n v="58.747382068599997"/>
    <n v="0"/>
    <n v="0"/>
    <n v="0"/>
    <n v="0"/>
    <n v="1446.36146543"/>
    <n v="1446.36146543"/>
    <n v="0"/>
    <n v="0"/>
    <n v="160.94008648589471"/>
    <n v="160.94008648589471"/>
    <n v="0"/>
    <n v="0"/>
    <n v="1607.3015519158946"/>
    <n v="0"/>
    <n v="0"/>
  </r>
  <r>
    <n v="928"/>
    <s v="Calgary"/>
    <s v="Developed"/>
    <s v="LAKE BONAVISTA"/>
    <x v="0"/>
    <n v="4.3792896353200002"/>
    <n v="0"/>
    <n v="0"/>
    <n v="0"/>
    <n v="0"/>
    <n v="0"/>
    <n v="0"/>
    <n v="0"/>
    <n v="0"/>
    <n v="328.44110274868797"/>
    <n v="328.44110274868797"/>
    <n v="0"/>
    <n v="0"/>
    <n v="328.44110274868797"/>
    <n v="0"/>
    <n v="0"/>
  </r>
  <r>
    <n v="929"/>
    <s v="Calgary"/>
    <s v="Developed"/>
    <s v="LAKE BONAVISTA"/>
    <x v="0"/>
    <n v="24.709330118899999"/>
    <n v="0"/>
    <n v="0"/>
    <n v="0"/>
    <n v="0"/>
    <n v="434.54630592799998"/>
    <n v="434.54630592799998"/>
    <n v="0"/>
    <n v="0"/>
    <n v="119.21240954761819"/>
    <n v="119.21240954761819"/>
    <n v="0"/>
    <n v="0"/>
    <n v="553.75871547561815"/>
    <n v="0"/>
    <n v="0"/>
  </r>
  <r>
    <n v="930"/>
    <s v="Calgary"/>
    <s v="Developed"/>
    <s v="LAKE BONAVISTA"/>
    <x v="0"/>
    <n v="44.314193877199997"/>
    <n v="0"/>
    <n v="0"/>
    <n v="0"/>
    <n v="0"/>
    <n v="696.86875329999998"/>
    <n v="696.86875329999998"/>
    <n v="0"/>
    <n v="0"/>
    <n v="160.80531338453346"/>
    <n v="160.80531338453346"/>
    <n v="0"/>
    <n v="0"/>
    <n v="857.6740666845335"/>
    <n v="0"/>
    <n v="0"/>
  </r>
  <r>
    <n v="931"/>
    <s v="Calgary"/>
    <s v="Developed"/>
    <s v="FISH CREEK PARK"/>
    <x v="0"/>
    <n v="4.5821749989099998E-2"/>
    <n v="0"/>
    <n v="0"/>
    <n v="0"/>
    <n v="0"/>
    <n v="0"/>
    <n v="0"/>
    <n v="0"/>
    <n v="0"/>
    <n v="0"/>
    <n v="0"/>
    <n v="0"/>
    <n v="0"/>
    <n v="0"/>
    <n v="0"/>
    <n v="0"/>
  </r>
  <r>
    <n v="932"/>
    <s v="Calgary"/>
    <s v="Developed"/>
    <s v="FISH CREEK PARK"/>
    <x v="0"/>
    <n v="3.2109037017199999"/>
    <n v="0"/>
    <n v="0"/>
    <n v="0"/>
    <n v="0"/>
    <n v="0"/>
    <n v="0"/>
    <n v="0"/>
    <n v="0"/>
    <n v="22.894491906425557"/>
    <n v="22.894491906425557"/>
    <n v="0"/>
    <n v="0"/>
    <n v="22.894491906425557"/>
    <n v="0"/>
    <n v="0"/>
  </r>
  <r>
    <n v="933"/>
    <s v="Calgary"/>
    <s v="Developed"/>
    <s v="FISH CREEK PARK"/>
    <x v="0"/>
    <n v="28.140661682000001"/>
    <n v="0"/>
    <n v="0"/>
    <n v="0"/>
    <n v="0"/>
    <n v="0"/>
    <n v="0"/>
    <n v="0"/>
    <n v="0"/>
    <n v="24.155371449275549"/>
    <n v="24.155371449275549"/>
    <n v="0"/>
    <n v="0"/>
    <n v="24.155371449275549"/>
    <n v="0"/>
    <n v="0"/>
  </r>
  <r>
    <n v="934"/>
    <s v="Calgary"/>
    <s v="Developed"/>
    <s v="BONAVISTA DOWNS"/>
    <x v="0"/>
    <n v="49.7577259754"/>
    <n v="0"/>
    <n v="0"/>
    <n v="0"/>
    <n v="0"/>
    <n v="739.92471674199999"/>
    <n v="739.92471674199999"/>
    <n v="0"/>
    <n v="0"/>
    <n v="66.06097077794827"/>
    <n v="66.06097077794827"/>
    <n v="0"/>
    <n v="0"/>
    <n v="805.98568751994821"/>
    <n v="0"/>
    <n v="0"/>
  </r>
  <r>
    <n v="1001"/>
    <s v="Calgary"/>
    <s v="Developing"/>
    <s v="13A"/>
    <x v="1"/>
    <n v="126.73017510299999"/>
    <n v="0"/>
    <n v="126.73017510299999"/>
    <n v="0"/>
    <n v="1"/>
    <n v="8178.1670077700001"/>
    <n v="0"/>
    <n v="0"/>
    <n v="8178.1670077700001"/>
    <n v="0.14069822615914471"/>
    <n v="0"/>
    <n v="0"/>
    <n v="0.14069822615914471"/>
    <n v="0"/>
    <n v="0"/>
    <n v="8178.3077059961588"/>
  </r>
  <r>
    <n v="1002"/>
    <s v="Calgary"/>
    <s v="Developing"/>
    <s v="13A"/>
    <x v="1"/>
    <n v="118.09008555299999"/>
    <n v="0"/>
    <n v="118.09008555299999"/>
    <n v="0"/>
    <n v="1"/>
    <n v="6949.1415481900003"/>
    <n v="0"/>
    <n v="0"/>
    <n v="6949.1415481900003"/>
    <n v="5.6279319137137504E-2"/>
    <n v="0"/>
    <n v="0"/>
    <n v="5.6279319137137504E-2"/>
    <n v="0"/>
    <n v="0"/>
    <n v="6949.1978275091378"/>
  </r>
  <r>
    <n v="1003"/>
    <s v="Calgary"/>
    <s v="Developing"/>
    <s v="13E"/>
    <x v="1"/>
    <n v="121.326432192"/>
    <n v="0"/>
    <n v="121.326432192"/>
    <n v="0"/>
    <n v="1"/>
    <n v="7211.0383142399996"/>
    <n v="0"/>
    <n v="0"/>
    <n v="7211.0383142399996"/>
    <n v="50.000000000000064"/>
    <n v="0"/>
    <n v="0"/>
    <n v="50.000000000000064"/>
    <n v="0"/>
    <n v="0"/>
    <n v="7261.0383142399996"/>
  </r>
  <r>
    <n v="1004"/>
    <s v="Calgary"/>
    <s v="Developing"/>
    <s v="13E"/>
    <x v="1"/>
    <n v="114.02507927800001"/>
    <n v="0"/>
    <n v="114.02507927800001"/>
    <n v="0"/>
    <n v="1"/>
    <n v="7763.8705664500003"/>
    <n v="0"/>
    <n v="0"/>
    <n v="7763.8705664500003"/>
    <n v="5.6279183155300769E-2"/>
    <n v="0"/>
    <n v="0"/>
    <n v="5.6279183155300769E-2"/>
    <n v="0"/>
    <n v="0"/>
    <n v="7763.9268456331556"/>
  </r>
  <r>
    <n v="1005"/>
    <s v="Calgary"/>
    <s v="Developing"/>
    <s v="13F"/>
    <x v="1"/>
    <n v="34.759155930354872"/>
    <n v="0"/>
    <n v="34.759155930354872"/>
    <n v="0"/>
    <n v="1"/>
    <n v="2490.1303059799998"/>
    <n v="0"/>
    <n v="0"/>
    <n v="2490.1303059799998"/>
    <n v="5.6279278010667282E-2"/>
    <n v="0"/>
    <n v="0"/>
    <n v="5.6279278010667282E-2"/>
    <n v="0"/>
    <n v="0"/>
    <n v="2490.1865852580104"/>
  </r>
  <r>
    <n v="1006"/>
    <s v="Calgary"/>
    <s v="Developing"/>
    <s v="13F"/>
    <x v="1"/>
    <n v="27.808718550365242"/>
    <n v="0"/>
    <n v="27.808718550365242"/>
    <n v="0"/>
    <n v="1"/>
    <n v="2693.3582974400001"/>
    <n v="0"/>
    <n v="0"/>
    <n v="2693.3582974400001"/>
    <n v="0.3658154040421886"/>
    <n v="0"/>
    <n v="0"/>
    <n v="0.3658154040421886"/>
    <n v="0"/>
    <n v="0"/>
    <n v="2693.7241128440423"/>
  </r>
  <r>
    <n v="1007"/>
    <s v="Calgary"/>
    <s v="Developing"/>
    <s v="13F"/>
    <x v="1"/>
    <n v="31.193446517371825"/>
    <n v="0"/>
    <n v="31.193446517371825"/>
    <n v="0"/>
    <n v="1"/>
    <n v="2263.2337212699999"/>
    <n v="0"/>
    <n v="0"/>
    <n v="2263.2337212699999"/>
    <n v="1.5173475120633581E-14"/>
    <n v="0"/>
    <n v="0"/>
    <n v="1.5173475120633581E-14"/>
    <n v="0"/>
    <n v="0"/>
    <n v="2263.2337212699999"/>
  </r>
  <r>
    <n v="1008"/>
    <s v="Calgary"/>
    <s v="Developing"/>
    <s v="13C"/>
    <x v="1"/>
    <n v="134.44353079836728"/>
    <n v="0"/>
    <n v="134.44353079836728"/>
    <n v="0"/>
    <n v="1"/>
    <n v="7893.2528830299998"/>
    <n v="0"/>
    <n v="0"/>
    <n v="7893.2528830299998"/>
    <n v="53.408065064462846"/>
    <n v="0"/>
    <n v="0"/>
    <n v="53.408065064462846"/>
    <n v="0"/>
    <n v="0"/>
    <n v="7946.6609480944626"/>
  </r>
  <r>
    <n v="1009"/>
    <s v="Calgary"/>
    <s v="Developing"/>
    <s v="ALPINE PARK"/>
    <x v="1"/>
    <n v="32.691503054423194"/>
    <n v="0"/>
    <n v="32.691503054423194"/>
    <n v="0"/>
    <n v="1"/>
    <n v="0"/>
    <n v="0"/>
    <n v="0"/>
    <n v="0"/>
    <n v="1.4442417715025684"/>
    <n v="0"/>
    <n v="0"/>
    <n v="1.4442417715025684"/>
    <n v="0"/>
    <n v="0"/>
    <n v="1.4442417715025684"/>
  </r>
  <r>
    <n v="1010"/>
    <s v="Calgary"/>
    <s v="Developing"/>
    <s v="ALPINE PARK"/>
    <x v="1"/>
    <n v="82.76385998341641"/>
    <n v="0"/>
    <n v="82.76385998341641"/>
    <n v="0"/>
    <n v="1"/>
    <n v="7062.0197725600001"/>
    <n v="0"/>
    <n v="0"/>
    <n v="7062.0197725600001"/>
    <n v="88.717872780971675"/>
    <n v="0"/>
    <n v="0"/>
    <n v="88.717872780971675"/>
    <n v="0"/>
    <n v="0"/>
    <n v="7150.7376453409715"/>
  </r>
  <r>
    <n v="1011"/>
    <s v="Calgary"/>
    <s v="Developing"/>
    <s v="13G"/>
    <x v="1"/>
    <n v="46.704274734799995"/>
    <n v="0"/>
    <n v="46.704274734799995"/>
    <n v="0"/>
    <n v="1"/>
    <n v="3"/>
    <n v="0"/>
    <n v="0"/>
    <n v="3"/>
    <n v="2.1154686226754921E-6"/>
    <n v="0"/>
    <n v="0"/>
    <n v="2.1154686226754921E-6"/>
    <n v="0"/>
    <n v="0"/>
    <n v="3.0000021154686225"/>
  </r>
  <r>
    <n v="1012"/>
    <s v="Calgary"/>
    <s v="Developing"/>
    <s v="13G"/>
    <x v="1"/>
    <n v="88.011230889227036"/>
    <n v="0"/>
    <n v="88.011230889227036"/>
    <n v="0"/>
    <n v="1"/>
    <n v="6897.3171867900001"/>
    <n v="0"/>
    <n v="0"/>
    <n v="6897.3171867900001"/>
    <n v="5.6279318453998514E-2"/>
    <n v="0"/>
    <n v="0"/>
    <n v="5.6279318453998514E-2"/>
    <n v="0"/>
    <n v="0"/>
    <n v="6897.3734661084536"/>
  </r>
  <r>
    <n v="1013"/>
    <s v="Calgary"/>
    <s v="Developing"/>
    <s v="13G"/>
    <x v="1"/>
    <n v="0"/>
    <n v="0"/>
    <n v="0"/>
    <n v="0"/>
    <n v="1"/>
    <n v="3"/>
    <n v="0"/>
    <n v="0"/>
    <n v="3"/>
    <n v="8.4418966000000012E-2"/>
    <n v="0"/>
    <n v="0"/>
    <n v="8.4418966000000012E-2"/>
    <n v="0"/>
    <n v="0"/>
    <n v="3.0844189659999999"/>
  </r>
  <r>
    <n v="1014"/>
    <s v="Calgary"/>
    <s v="Developing"/>
    <s v="13G"/>
    <x v="1"/>
    <n v="55.159640707000001"/>
    <n v="0"/>
    <n v="55.159640707000001"/>
    <n v="0"/>
    <n v="1"/>
    <n v="2"/>
    <n v="0"/>
    <n v="0"/>
    <n v="2"/>
    <n v="2.8236202467430423E-2"/>
    <n v="0"/>
    <n v="0"/>
    <n v="2.8236202467430423E-2"/>
    <n v="0"/>
    <n v="0"/>
    <n v="2.0282362024674305"/>
  </r>
  <r>
    <n v="1015"/>
    <s v="Calgary"/>
    <s v="Developing"/>
    <s v="ALPINE PARK"/>
    <x v="1"/>
    <n v="78.571244165293834"/>
    <n v="0"/>
    <n v="78.571244165293834"/>
    <n v="0"/>
    <n v="1"/>
    <n v="4"/>
    <n v="0"/>
    <n v="0"/>
    <n v="4"/>
    <n v="2568.4400622687526"/>
    <n v="0"/>
    <n v="0"/>
    <n v="2568.4400622687526"/>
    <n v="0"/>
    <n v="0"/>
    <n v="2572.4400622687526"/>
  </r>
  <r>
    <n v="1016"/>
    <s v="Calgary"/>
    <s v="Developing"/>
    <s v="ALPINE PARK"/>
    <x v="1"/>
    <n v="88.843233208260003"/>
    <n v="36.782636614899999"/>
    <n v="52.060596593360003"/>
    <n v="0.41401731214212739"/>
    <n v="0.58598268785787266"/>
    <n v="4848.9318219999996"/>
    <n v="0"/>
    <n v="2007.5417197048682"/>
    <n v="2841.3901022951313"/>
    <n v="2535.9851161600741"/>
    <n v="0"/>
    <n v="1049.9417414250345"/>
    <n v="1486.0433747350396"/>
    <n v="0"/>
    <n v="3057.4834611299029"/>
    <n v="4327.4334770301712"/>
  </r>
  <r>
    <n v="1017"/>
    <s v="Calgary"/>
    <s v="Developing"/>
    <s v="EVERGREEN"/>
    <x v="0"/>
    <n v="47.904946023100003"/>
    <n v="0"/>
    <n v="0"/>
    <n v="0"/>
    <n v="0"/>
    <n v="1954"/>
    <n v="1954"/>
    <n v="0"/>
    <n v="0"/>
    <n v="151.43483067283489"/>
    <n v="151.43483067283489"/>
    <n v="0"/>
    <n v="0"/>
    <n v="2105.4348306728348"/>
    <n v="0"/>
    <n v="0"/>
  </r>
  <r>
    <n v="1018"/>
    <s v="Calgary"/>
    <s v="Developing"/>
    <s v="EVERGREEN"/>
    <x v="0"/>
    <n v="50.116886450199999"/>
    <n v="0"/>
    <n v="0"/>
    <n v="0"/>
    <n v="0"/>
    <n v="2555"/>
    <n v="2555"/>
    <n v="0"/>
    <n v="0"/>
    <n v="271.37045811773299"/>
    <n v="271.37045811773299"/>
    <n v="0"/>
    <n v="0"/>
    <n v="2826.3704581177331"/>
    <n v="0"/>
    <n v="0"/>
  </r>
  <r>
    <n v="1019"/>
    <s v="Calgary"/>
    <s v="Developing"/>
    <s v="EVERGREEN"/>
    <x v="0"/>
    <n v="83.517516365299997"/>
    <n v="0"/>
    <n v="0"/>
    <n v="0"/>
    <n v="0"/>
    <n v="5553"/>
    <n v="5553"/>
    <n v="0"/>
    <n v="0"/>
    <n v="331.03210514261963"/>
    <n v="331.03210514261963"/>
    <n v="0"/>
    <n v="0"/>
    <n v="5884.0321051426199"/>
    <n v="0"/>
    <n v="0"/>
  </r>
  <r>
    <n v="1020"/>
    <s v="Calgary"/>
    <s v="Developing"/>
    <s v="BRIDLEWOOD"/>
    <x v="0"/>
    <n v="45.502920367100003"/>
    <n v="0"/>
    <n v="0"/>
    <n v="0"/>
    <n v="0"/>
    <n v="2784"/>
    <n v="2784"/>
    <n v="0"/>
    <n v="0"/>
    <n v="304.08213564861148"/>
    <n v="304.08213564861148"/>
    <n v="0"/>
    <n v="0"/>
    <n v="3088.0821356486113"/>
    <n v="0"/>
    <n v="0"/>
  </r>
  <r>
    <n v="1022"/>
    <s v="Calgary"/>
    <s v="Developing"/>
    <s v="BRIDLEWOOD"/>
    <x v="0"/>
    <n v="37.193994777900002"/>
    <n v="0"/>
    <n v="0"/>
    <n v="0"/>
    <n v="0"/>
    <n v="2464"/>
    <n v="2464"/>
    <n v="0"/>
    <n v="0"/>
    <n v="242.45133771894388"/>
    <n v="242.45133771894388"/>
    <n v="0"/>
    <n v="0"/>
    <n v="2706.4513377189437"/>
    <n v="0"/>
    <n v="0"/>
  </r>
  <r>
    <n v="1023"/>
    <s v="Calgary"/>
    <s v="Developing"/>
    <s v="BRIDLEWOOD"/>
    <x v="0"/>
    <n v="87.656694072899995"/>
    <n v="0"/>
    <n v="0"/>
    <n v="0"/>
    <n v="0"/>
    <n v="4726"/>
    <n v="4726"/>
    <n v="0"/>
    <n v="0"/>
    <n v="534.43449751132721"/>
    <n v="534.43449751132721"/>
    <n v="0"/>
    <n v="0"/>
    <n v="5260.4344975113272"/>
    <n v="0"/>
    <n v="0"/>
  </r>
  <r>
    <n v="1024"/>
    <s v="Calgary"/>
    <s v="Developing"/>
    <s v="BRIDLEWOOD"/>
    <x v="0"/>
    <n v="54.948024428399997"/>
    <n v="0"/>
    <n v="0"/>
    <n v="0"/>
    <n v="0"/>
    <n v="2667"/>
    <n v="2667"/>
    <n v="0"/>
    <n v="0"/>
    <n v="615.78916786702007"/>
    <n v="615.78916786702007"/>
    <n v="0"/>
    <n v="0"/>
    <n v="3282.7891678670203"/>
    <n v="0"/>
    <n v="0"/>
  </r>
  <r>
    <n v="1025"/>
    <s v="Calgary"/>
    <s v="Developing"/>
    <s v="EVERGREEN"/>
    <x v="0"/>
    <n v="56.305797431400002"/>
    <n v="0"/>
    <n v="0"/>
    <n v="0"/>
    <n v="0"/>
    <n v="2970"/>
    <n v="2970"/>
    <n v="0"/>
    <n v="0"/>
    <n v="378.94604909198148"/>
    <n v="378.94604909198148"/>
    <n v="0"/>
    <n v="0"/>
    <n v="3348.9460490919814"/>
    <n v="0"/>
    <n v="0"/>
  </r>
  <r>
    <n v="1026"/>
    <s v="Calgary"/>
    <s v="Developing"/>
    <s v="EVERGREEN"/>
    <x v="0"/>
    <n v="95.116840240100004"/>
    <n v="0"/>
    <n v="0"/>
    <n v="0"/>
    <n v="0"/>
    <n v="4780"/>
    <n v="4780"/>
    <n v="0"/>
    <n v="0"/>
    <n v="497.04027280396025"/>
    <n v="497.04027280396025"/>
    <n v="0"/>
    <n v="0"/>
    <n v="5277.0402728039599"/>
    <n v="0"/>
    <n v="0"/>
  </r>
  <r>
    <n v="1027"/>
    <s v="Calgary"/>
    <s v="Developing"/>
    <s v="EVERGREEN"/>
    <x v="0"/>
    <n v="72.2692731498"/>
    <n v="0"/>
    <n v="0"/>
    <n v="0"/>
    <n v="0"/>
    <n v="2703"/>
    <n v="2703"/>
    <n v="0"/>
    <n v="0"/>
    <n v="285.64450233305854"/>
    <n v="285.64450233305854"/>
    <n v="0"/>
    <n v="0"/>
    <n v="2988.6445023330584"/>
    <n v="0"/>
    <n v="0"/>
  </r>
  <r>
    <n v="1028"/>
    <s v="Calgary"/>
    <s v="Developing"/>
    <s v="EVERGREEN"/>
    <x v="0"/>
    <n v="30.6075805258"/>
    <n v="0"/>
    <n v="0"/>
    <n v="0"/>
    <n v="0"/>
    <n v="985"/>
    <n v="985"/>
    <n v="0"/>
    <n v="0"/>
    <n v="89.712544004632591"/>
    <n v="89.712544004632591"/>
    <n v="0"/>
    <n v="0"/>
    <n v="1074.7125440046325"/>
    <n v="0"/>
    <n v="0"/>
  </r>
  <r>
    <n v="1029"/>
    <s v="Calgary"/>
    <s v="Developed"/>
    <s v="SHAWNEE SLOPES"/>
    <x v="0"/>
    <n v="37.585059787200002"/>
    <n v="0"/>
    <n v="0"/>
    <n v="0"/>
    <n v="0"/>
    <n v="2378.5510227599998"/>
    <n v="2378.5510227599998"/>
    <n v="0"/>
    <n v="0"/>
    <n v="147.38804958608318"/>
    <n v="147.38804958608318"/>
    <n v="0"/>
    <n v="0"/>
    <n v="2525.9390723460829"/>
    <n v="0"/>
    <n v="0"/>
  </r>
  <r>
    <n v="1030"/>
    <s v="Calgary"/>
    <s v="Developed"/>
    <s v="SHAWNEE SLOPES"/>
    <x v="0"/>
    <n v="61.613420525800002"/>
    <n v="0"/>
    <n v="0"/>
    <n v="0"/>
    <n v="0"/>
    <n v="550.15954214500005"/>
    <n v="550.15954214500005"/>
    <n v="0"/>
    <n v="0"/>
    <n v="740.61018603200978"/>
    <n v="740.61018603200978"/>
    <n v="0"/>
    <n v="0"/>
    <n v="1290.7697281770097"/>
    <n v="0"/>
    <n v="0"/>
  </r>
  <r>
    <n v="1031"/>
    <s v="Calgary"/>
    <s v="Developed"/>
    <s v="SOMERSET"/>
    <x v="0"/>
    <n v="23.9867968561"/>
    <n v="0"/>
    <n v="0"/>
    <n v="0"/>
    <n v="0"/>
    <n v="840.84275039399995"/>
    <n v="840.84275039399995"/>
    <n v="0"/>
    <n v="0"/>
    <n v="424.62322570290809"/>
    <n v="424.62322570290809"/>
    <n v="0"/>
    <n v="0"/>
    <n v="1265.465976096908"/>
    <n v="0"/>
    <n v="0"/>
  </r>
  <r>
    <n v="1032"/>
    <s v="Calgary"/>
    <s v="Developed"/>
    <s v="MILLRISE"/>
    <x v="0"/>
    <n v="22.693497245500001"/>
    <n v="0"/>
    <n v="0"/>
    <n v="0"/>
    <n v="0"/>
    <n v="454.19129883900001"/>
    <n v="454.19129883900001"/>
    <n v="0"/>
    <n v="0"/>
    <n v="167.90807040547818"/>
    <n v="167.90807040547818"/>
    <n v="0"/>
    <n v="0"/>
    <n v="622.09936924447823"/>
    <n v="0"/>
    <n v="0"/>
  </r>
  <r>
    <n v="1033"/>
    <s v="Calgary"/>
    <s v="Developed"/>
    <s v="MILLRISE"/>
    <x v="0"/>
    <n v="49.5306064619"/>
    <n v="0"/>
    <n v="0"/>
    <n v="0"/>
    <n v="0"/>
    <n v="2097.4497613399999"/>
    <n v="2097.4497613399999"/>
    <n v="0"/>
    <n v="0"/>
    <n v="195.69811498044419"/>
    <n v="195.69811498044419"/>
    <n v="0"/>
    <n v="0"/>
    <n v="2293.1478763204441"/>
    <n v="0"/>
    <n v="0"/>
  </r>
  <r>
    <n v="1034"/>
    <s v="Calgary"/>
    <s v="Developed"/>
    <s v="MILLRISE"/>
    <x v="0"/>
    <n v="28.897195114399999"/>
    <n v="0"/>
    <n v="0"/>
    <n v="0"/>
    <n v="0"/>
    <n v="1225.5751236599999"/>
    <n v="1225.5751236599999"/>
    <n v="0"/>
    <n v="0"/>
    <n v="94.858948706837083"/>
    <n v="94.858948706837083"/>
    <n v="0"/>
    <n v="0"/>
    <n v="1320.434072366837"/>
    <n v="0"/>
    <n v="0"/>
  </r>
  <r>
    <n v="1035"/>
    <s v="Calgary"/>
    <s v="Developed"/>
    <s v="MILLRISE"/>
    <x v="0"/>
    <n v="12.5047986357"/>
    <n v="0"/>
    <n v="0"/>
    <n v="0"/>
    <n v="0"/>
    <n v="1723.7179447999999"/>
    <n v="1723.7179447999999"/>
    <n v="0"/>
    <n v="0"/>
    <n v="1444.6803897902257"/>
    <n v="1444.6803897902257"/>
    <n v="0"/>
    <n v="0"/>
    <n v="3168.3983345902257"/>
    <n v="0"/>
    <n v="0"/>
  </r>
  <r>
    <n v="1036"/>
    <s v="Calgary"/>
    <s v="Developing"/>
    <s v="13F"/>
    <x v="1"/>
    <n v="65.647427018656089"/>
    <n v="0"/>
    <n v="65.647427018656089"/>
    <n v="0"/>
    <n v="1"/>
    <n v="5820.1306206099998"/>
    <n v="0"/>
    <n v="0"/>
    <n v="5820.1306206099998"/>
    <n v="50"/>
    <n v="0"/>
    <n v="0"/>
    <n v="50"/>
    <n v="0"/>
    <n v="0"/>
    <n v="5870.1306206099998"/>
  </r>
  <r>
    <n v="1037"/>
    <s v="Calgary"/>
    <s v="Developed"/>
    <s v="SHAWNESSY"/>
    <x v="0"/>
    <n v="19.955940402300001"/>
    <n v="0"/>
    <n v="0"/>
    <n v="0"/>
    <n v="0"/>
    <n v="2634.7144599100002"/>
    <n v="2634.7144599100002"/>
    <n v="0"/>
    <n v="0"/>
    <n v="4417.2457538620438"/>
    <n v="4417.2457538620438"/>
    <n v="0"/>
    <n v="0"/>
    <n v="7051.960213772044"/>
    <n v="0"/>
    <n v="0"/>
  </r>
  <r>
    <n v="1038"/>
    <s v="Calgary"/>
    <s v="Developed"/>
    <s v="SHAWNESSY"/>
    <x v="0"/>
    <n v="41.698094869099997"/>
    <n v="0"/>
    <n v="0"/>
    <n v="0"/>
    <n v="0"/>
    <n v="1423.90692612"/>
    <n v="1423.90692612"/>
    <n v="0"/>
    <n v="0"/>
    <n v="304.05069668901518"/>
    <n v="304.05069668901518"/>
    <n v="0"/>
    <n v="0"/>
    <n v="1727.9576228090152"/>
    <n v="0"/>
    <n v="0"/>
  </r>
  <r>
    <n v="1039"/>
    <s v="Calgary"/>
    <s v="Developed"/>
    <s v="SHAWNESSY"/>
    <x v="0"/>
    <n v="24.559848449099999"/>
    <n v="0"/>
    <n v="0"/>
    <n v="0"/>
    <n v="0"/>
    <n v="1138.2309179700001"/>
    <n v="1138.2309179700001"/>
    <n v="0"/>
    <n v="0"/>
    <n v="139.6254403201211"/>
    <n v="139.6254403201211"/>
    <n v="0"/>
    <n v="0"/>
    <n v="1277.8563582901211"/>
    <n v="0"/>
    <n v="0"/>
  </r>
  <r>
    <n v="1040"/>
    <s v="Calgary"/>
    <s v="Developed"/>
    <s v="SHAWNESSY"/>
    <x v="0"/>
    <n v="36.450949050399998"/>
    <n v="0"/>
    <n v="0"/>
    <n v="0"/>
    <n v="0"/>
    <n v="1872.12442629"/>
    <n v="1872.12442629"/>
    <n v="0"/>
    <n v="0"/>
    <n v="139.65169730469984"/>
    <n v="139.65169730469984"/>
    <n v="0"/>
    <n v="0"/>
    <n v="2011.7761235946998"/>
    <n v="0"/>
    <n v="0"/>
  </r>
  <r>
    <n v="1041"/>
    <s v="Calgary"/>
    <s v="Developed"/>
    <s v="SHAWNESSY"/>
    <x v="0"/>
    <n v="62.363458356300001"/>
    <n v="0"/>
    <n v="0"/>
    <n v="0"/>
    <n v="0"/>
    <n v="2640.5960703599999"/>
    <n v="2640.5960703599999"/>
    <n v="0"/>
    <n v="0"/>
    <n v="364.70476824219395"/>
    <n v="364.70476824219395"/>
    <n v="0"/>
    <n v="0"/>
    <n v="3005.3008386021938"/>
    <n v="0"/>
    <n v="0"/>
  </r>
  <r>
    <n v="1042"/>
    <s v="Calgary"/>
    <s v="Developed"/>
    <s v="SOMERSET"/>
    <x v="0"/>
    <n v="59.490111717700003"/>
    <n v="0"/>
    <n v="0"/>
    <n v="0"/>
    <n v="0"/>
    <n v="2081.0382698799999"/>
    <n v="2081.0382698799999"/>
    <n v="0"/>
    <n v="0"/>
    <n v="294.01977059167405"/>
    <n v="294.01977059167405"/>
    <n v="0"/>
    <n v="0"/>
    <n v="2375.0580404716738"/>
    <n v="0"/>
    <n v="0"/>
  </r>
  <r>
    <n v="1043"/>
    <s v="Calgary"/>
    <s v="Developed"/>
    <s v="SOMERSET"/>
    <x v="0"/>
    <n v="40.346965453199999"/>
    <n v="0"/>
    <n v="0"/>
    <n v="0"/>
    <n v="0"/>
    <n v="1239.85230355"/>
    <n v="1239.85230355"/>
    <n v="0"/>
    <n v="0"/>
    <n v="155.03874144650379"/>
    <n v="155.03874144650379"/>
    <n v="0"/>
    <n v="0"/>
    <n v="1394.8910449965038"/>
    <n v="0"/>
    <n v="0"/>
  </r>
  <r>
    <n v="1044"/>
    <s v="Calgary"/>
    <s v="Developed"/>
    <s v="SOMERSET"/>
    <x v="0"/>
    <n v="22.270219982699999"/>
    <n v="0"/>
    <n v="0"/>
    <n v="0"/>
    <n v="0"/>
    <n v="1092.7260304399999"/>
    <n v="1092.7260304399999"/>
    <n v="0"/>
    <n v="0"/>
    <n v="68.414931384472695"/>
    <n v="68.414931384472695"/>
    <n v="0"/>
    <n v="0"/>
    <n v="1161.1409618244727"/>
    <n v="0"/>
    <n v="0"/>
  </r>
  <r>
    <n v="1045"/>
    <s v="Calgary"/>
    <s v="Developed"/>
    <s v="SOMERSET"/>
    <x v="0"/>
    <n v="11.951059947699999"/>
    <n v="0"/>
    <n v="0"/>
    <n v="0"/>
    <n v="0"/>
    <n v="1145.35160569"/>
    <n v="1145.35160569"/>
    <n v="0"/>
    <n v="0"/>
    <n v="60.252009795573898"/>
    <n v="60.252009795573898"/>
    <n v="0"/>
    <n v="0"/>
    <n v="1205.603615485574"/>
    <n v="0"/>
    <n v="0"/>
  </r>
  <r>
    <n v="1046"/>
    <s v="Calgary"/>
    <s v="Developed"/>
    <s v="SHAWNESSY"/>
    <x v="0"/>
    <n v="25.792847934099999"/>
    <n v="0"/>
    <n v="0"/>
    <n v="0"/>
    <n v="0"/>
    <n v="1094.2287394800001"/>
    <n v="1094.2287394800001"/>
    <n v="0"/>
    <n v="0"/>
    <n v="240.6429549576097"/>
    <n v="240.6429549576097"/>
    <n v="0"/>
    <n v="0"/>
    <n v="1334.8716944376097"/>
    <n v="0"/>
    <n v="0"/>
  </r>
  <r>
    <n v="1047"/>
    <s v="Calgary"/>
    <s v="Developed"/>
    <s v="SOMERSET"/>
    <x v="0"/>
    <n v="17.637552759599998"/>
    <n v="0"/>
    <n v="0"/>
    <n v="0"/>
    <n v="0"/>
    <n v="729.28614851999998"/>
    <n v="729.28614851999998"/>
    <n v="0"/>
    <n v="0"/>
    <n v="56.998015020311598"/>
    <n v="56.998015020311598"/>
    <n v="0"/>
    <n v="0"/>
    <n v="786.28416354031162"/>
    <n v="0"/>
    <n v="0"/>
  </r>
  <r>
    <n v="1048"/>
    <s v="Calgary"/>
    <s v="Developed"/>
    <s v="SHAWNESSY"/>
    <x v="0"/>
    <n v="17.156860413899999"/>
    <n v="0"/>
    <n v="0"/>
    <n v="0"/>
    <n v="0"/>
    <n v="2745.1039092699998"/>
    <n v="2745.1039092699998"/>
    <n v="0"/>
    <n v="0"/>
    <n v="4609.6940287607795"/>
    <n v="4609.6940287607795"/>
    <n v="0"/>
    <n v="0"/>
    <n v="7354.7979380307788"/>
    <n v="0"/>
    <n v="0"/>
  </r>
  <r>
    <n v="1049"/>
    <s v="Calgary"/>
    <s v="Developed"/>
    <s v="SHAWNESSY"/>
    <x v="0"/>
    <n v="21.315711155199999"/>
    <n v="0"/>
    <n v="0"/>
    <n v="0"/>
    <n v="0"/>
    <n v="2890.8946243"/>
    <n v="2890.8946243"/>
    <n v="0"/>
    <n v="0"/>
    <n v="1837.1322441452876"/>
    <n v="1837.1322441452876"/>
    <n v="0"/>
    <n v="0"/>
    <n v="4728.0268684452876"/>
    <n v="0"/>
    <n v="0"/>
  </r>
  <r>
    <n v="1050"/>
    <s v="Calgary"/>
    <s v="Developed"/>
    <s v="SHAWNESSY"/>
    <x v="0"/>
    <n v="19.051775683700001"/>
    <n v="0"/>
    <n v="0"/>
    <n v="0"/>
    <n v="0"/>
    <n v="0"/>
    <n v="0"/>
    <n v="0"/>
    <n v="0"/>
    <n v="560.31715269850838"/>
    <n v="560.31715269850838"/>
    <n v="0"/>
    <n v="0"/>
    <n v="560.31715269850838"/>
    <n v="0"/>
    <n v="0"/>
  </r>
  <r>
    <n v="1051"/>
    <s v="Calgary"/>
    <s v="Developed"/>
    <s v="SUNDANCE"/>
    <x v="0"/>
    <n v="60.080303838399999"/>
    <n v="0"/>
    <n v="0"/>
    <n v="0"/>
    <n v="0"/>
    <n v="1904.03041846"/>
    <n v="1904.03041846"/>
    <n v="0"/>
    <n v="0"/>
    <n v="249.61414996750133"/>
    <n v="249.61414996750133"/>
    <n v="0"/>
    <n v="0"/>
    <n v="2153.6445684275013"/>
    <n v="0"/>
    <n v="0"/>
  </r>
  <r>
    <n v="1052"/>
    <s v="Calgary"/>
    <s v="Developed"/>
    <s v="SUNDANCE"/>
    <x v="0"/>
    <n v="39.9329740047"/>
    <n v="0"/>
    <n v="0"/>
    <n v="0"/>
    <n v="0"/>
    <n v="1100.3190842500001"/>
    <n v="1100.3190842500001"/>
    <n v="0"/>
    <n v="0"/>
    <n v="506.73544022634229"/>
    <n v="506.73544022634229"/>
    <n v="0"/>
    <n v="0"/>
    <n v="1607.0545244763423"/>
    <n v="0"/>
    <n v="0"/>
  </r>
  <r>
    <n v="1053"/>
    <s v="Calgary"/>
    <s v="Developed"/>
    <s v="SUNDANCE"/>
    <x v="0"/>
    <n v="22.7357837293"/>
    <n v="0"/>
    <n v="0"/>
    <n v="0"/>
    <n v="0"/>
    <n v="0"/>
    <n v="0"/>
    <n v="0"/>
    <n v="0"/>
    <n v="2911.5061518295815"/>
    <n v="2911.5061518295815"/>
    <n v="0"/>
    <n v="0"/>
    <n v="2911.5061518295815"/>
    <n v="0"/>
    <n v="0"/>
  </r>
  <r>
    <n v="1054"/>
    <s v="Calgary"/>
    <s v="Developed"/>
    <s v="MIDNAPORE"/>
    <x v="0"/>
    <n v="16.410989458900001"/>
    <n v="0"/>
    <n v="0"/>
    <n v="0"/>
    <n v="0"/>
    <n v="1732.0000000099999"/>
    <n v="1732.0000000099999"/>
    <n v="0"/>
    <n v="0"/>
    <n v="1187.020607990539"/>
    <n v="1187.020607990539"/>
    <n v="0"/>
    <n v="0"/>
    <n v="2919.0206080005391"/>
    <n v="0"/>
    <n v="0"/>
  </r>
  <r>
    <n v="1055"/>
    <s v="Calgary"/>
    <s v="Developed"/>
    <s v="MIDNAPORE"/>
    <x v="0"/>
    <n v="72.008064460100002"/>
    <n v="0"/>
    <n v="0"/>
    <n v="0"/>
    <n v="0"/>
    <n v="1464.5587496999999"/>
    <n v="1464.5587496999999"/>
    <n v="0"/>
    <n v="0"/>
    <n v="668.37615336240049"/>
    <n v="668.37615336240049"/>
    <n v="0"/>
    <n v="0"/>
    <n v="2132.9349030624003"/>
    <n v="0"/>
    <n v="0"/>
  </r>
  <r>
    <n v="1056"/>
    <s v="Calgary"/>
    <s v="Developed"/>
    <s v="MIDNAPORE"/>
    <x v="0"/>
    <n v="11.318560494"/>
    <n v="0"/>
    <n v="0"/>
    <n v="0"/>
    <n v="0"/>
    <n v="824.92030866200002"/>
    <n v="824.92030866200002"/>
    <n v="0"/>
    <n v="0"/>
    <n v="583.25547720411828"/>
    <n v="583.25547720411828"/>
    <n v="0"/>
    <n v="0"/>
    <n v="1408.1757858661183"/>
    <n v="0"/>
    <n v="0"/>
  </r>
  <r>
    <n v="1057"/>
    <s v="Calgary"/>
    <s v="Developed"/>
    <s v="MIDNAPORE"/>
    <x v="0"/>
    <n v="53.447302206800003"/>
    <n v="0"/>
    <n v="0"/>
    <n v="0"/>
    <n v="0"/>
    <n v="1595.5354280700001"/>
    <n v="1595.5354280700001"/>
    <n v="0"/>
    <n v="0"/>
    <n v="309.86346072472139"/>
    <n v="309.86346072472139"/>
    <n v="0"/>
    <n v="0"/>
    <n v="1905.3988887947214"/>
    <n v="0"/>
    <n v="0"/>
  </r>
  <r>
    <n v="1058"/>
    <s v="Calgary"/>
    <s v="Developed"/>
    <s v="SHAWNEE SLOPES"/>
    <x v="0"/>
    <n v="4.4804150383600003"/>
    <n v="0"/>
    <n v="0"/>
    <n v="0"/>
    <n v="0"/>
    <n v="0"/>
    <n v="0"/>
    <n v="0"/>
    <n v="0"/>
    <n v="190.67792111537491"/>
    <n v="190.67792111537491"/>
    <n v="0"/>
    <n v="0"/>
    <n v="190.67792111537491"/>
    <n v="0"/>
    <n v="0"/>
  </r>
  <r>
    <n v="1059"/>
    <s v="Calgary"/>
    <s v="Developed"/>
    <s v="SHAWNESSY"/>
    <x v="0"/>
    <n v="23.7661706765"/>
    <n v="0"/>
    <n v="0"/>
    <n v="0"/>
    <n v="0"/>
    <n v="998.17556111900001"/>
    <n v="998.17556111900001"/>
    <n v="0"/>
    <n v="0"/>
    <n v="120.10762897933967"/>
    <n v="120.10762897933967"/>
    <n v="0"/>
    <n v="0"/>
    <n v="1118.2831900983397"/>
    <n v="0"/>
    <n v="0"/>
  </r>
  <r>
    <n v="1060"/>
    <s v="Calgary"/>
    <s v="Developed"/>
    <s v="FISH CREEK PARK"/>
    <x v="0"/>
    <n v="0.26539897858099998"/>
    <n v="0"/>
    <n v="0"/>
    <n v="0"/>
    <n v="0"/>
    <n v="0"/>
    <n v="0"/>
    <n v="0"/>
    <n v="0"/>
    <n v="73.356919009442905"/>
    <n v="73.356919009442905"/>
    <n v="0"/>
    <n v="0"/>
    <n v="73.356919009442905"/>
    <n v="0"/>
    <n v="0"/>
  </r>
  <r>
    <n v="1061"/>
    <s v="Calgary"/>
    <s v="Developed"/>
    <s v="MIDNAPORE"/>
    <x v="0"/>
    <n v="26.2439780873"/>
    <n v="0"/>
    <n v="0"/>
    <n v="0"/>
    <n v="0"/>
    <n v="979.92547643600005"/>
    <n v="979.92547643600005"/>
    <n v="0"/>
    <n v="0"/>
    <n v="96.788712203017653"/>
    <n v="96.788712203017653"/>
    <n v="0"/>
    <n v="0"/>
    <n v="1076.7141886390177"/>
    <n v="0"/>
    <n v="0"/>
  </r>
  <r>
    <n v="1062"/>
    <s v="Calgary"/>
    <s v="Developed"/>
    <s v="MIDNAPORE"/>
    <x v="0"/>
    <n v="32.873697959300003"/>
    <n v="0"/>
    <n v="0"/>
    <n v="0"/>
    <n v="0"/>
    <n v="999.49392897899997"/>
    <n v="999.49392897899997"/>
    <n v="0"/>
    <n v="0"/>
    <n v="102.65686391851214"/>
    <n v="102.65686391851214"/>
    <n v="0"/>
    <n v="0"/>
    <n v="1102.150792897512"/>
    <n v="0"/>
    <n v="0"/>
  </r>
  <r>
    <n v="1063"/>
    <s v="Calgary"/>
    <s v="Developed"/>
    <s v="SUNDANCE"/>
    <x v="0"/>
    <n v="41.012372197600001"/>
    <n v="0"/>
    <n v="0"/>
    <n v="0"/>
    <n v="0"/>
    <n v="2032.4557497599999"/>
    <n v="2032.4557497599999"/>
    <n v="0"/>
    <n v="0"/>
    <n v="192.28400070930394"/>
    <n v="192.28400070930394"/>
    <n v="0"/>
    <n v="0"/>
    <n v="2224.739750469304"/>
    <n v="0"/>
    <n v="0"/>
  </r>
  <r>
    <n v="1064"/>
    <s v="Calgary"/>
    <s v="Developed"/>
    <s v="SUNDANCE"/>
    <x v="0"/>
    <n v="49.583346030100003"/>
    <n v="0"/>
    <n v="0"/>
    <n v="0"/>
    <n v="0"/>
    <n v="2388.49353066"/>
    <n v="2388.49353066"/>
    <n v="0"/>
    <n v="0"/>
    <n v="125.79484907314085"/>
    <n v="125.79484907314085"/>
    <n v="0"/>
    <n v="0"/>
    <n v="2514.288379733141"/>
    <n v="0"/>
    <n v="0"/>
  </r>
  <r>
    <n v="1065"/>
    <s v="Calgary"/>
    <s v="Developed"/>
    <s v="SUNDANCE"/>
    <x v="0"/>
    <n v="62.157218655199998"/>
    <n v="0"/>
    <n v="0"/>
    <n v="0"/>
    <n v="0"/>
    <n v="1172.0790266399999"/>
    <n v="1172.0790266399999"/>
    <n v="0"/>
    <n v="0"/>
    <n v="367.62290960619021"/>
    <n v="367.62290960619021"/>
    <n v="0"/>
    <n v="0"/>
    <n v="1539.7019362461901"/>
    <n v="0"/>
    <n v="0"/>
  </r>
  <r>
    <n v="1066"/>
    <s v="Calgary"/>
    <s v="Developed"/>
    <s v="SUNDANCE"/>
    <x v="0"/>
    <n v="44.766244964499997"/>
    <n v="0"/>
    <n v="0"/>
    <n v="0"/>
    <n v="0"/>
    <n v="1286.0975980200001"/>
    <n v="1286.0975980200001"/>
    <n v="0"/>
    <n v="0"/>
    <n v="149.83536312769803"/>
    <n v="149.83536312769803"/>
    <n v="0"/>
    <n v="0"/>
    <n v="1435.9329611476981"/>
    <n v="0"/>
    <n v="0"/>
  </r>
  <r>
    <n v="1067"/>
    <s v="Calgary"/>
    <s v="Developed"/>
    <s v="FISH CREEK PARK"/>
    <x v="0"/>
    <n v="1.50904346296"/>
    <n v="0"/>
    <n v="0"/>
    <n v="0"/>
    <n v="0"/>
    <n v="0"/>
    <n v="0"/>
    <n v="0"/>
    <n v="0"/>
    <n v="24.155371449275549"/>
    <n v="24.155371449275549"/>
    <n v="0"/>
    <n v="0"/>
    <n v="24.155371449275549"/>
    <n v="0"/>
    <n v="0"/>
  </r>
  <r>
    <n v="1068"/>
    <s v="Calgary"/>
    <s v="Developing"/>
    <s v="13A"/>
    <x v="1"/>
    <n v="39.197993055600001"/>
    <n v="0"/>
    <n v="39.197993055600001"/>
    <n v="0"/>
    <n v="1"/>
    <n v="2676.8427518200001"/>
    <n v="0"/>
    <n v="0"/>
    <n v="2676.8427518200001"/>
    <n v="1.8907262192198045E-14"/>
    <n v="0"/>
    <n v="0"/>
    <n v="1.8907262192198045E-14"/>
    <n v="0"/>
    <n v="0"/>
    <n v="2676.8427518200001"/>
  </r>
  <r>
    <n v="1069"/>
    <s v="Calgary"/>
    <s v="Developed"/>
    <s v="SHAWNESSY"/>
    <x v="0"/>
    <n v="16.726046912299999"/>
    <n v="0"/>
    <n v="0"/>
    <n v="0"/>
    <n v="0"/>
    <n v="735.71848475399997"/>
    <n v="735.71848475399997"/>
    <n v="0"/>
    <n v="0"/>
    <n v="24.455085856278068"/>
    <n v="24.455085856278068"/>
    <n v="0"/>
    <n v="0"/>
    <n v="760.17357061027803"/>
    <n v="0"/>
    <n v="0"/>
  </r>
  <r>
    <n v="1070"/>
    <s v="Calgary"/>
    <s v="Developed"/>
    <s v="MIDNAPORE"/>
    <x v="0"/>
    <n v="12.229791629999999"/>
    <n v="0"/>
    <n v="0"/>
    <n v="0"/>
    <n v="0"/>
    <n v="1236.6087812000001"/>
    <n v="1236.6087812000001"/>
    <n v="0"/>
    <n v="0"/>
    <n v="1627.5613287745339"/>
    <n v="1627.5613287745339"/>
    <n v="0"/>
    <n v="0"/>
    <n v="2864.1701099745342"/>
    <n v="0"/>
    <n v="0"/>
  </r>
  <r>
    <n v="1071"/>
    <s v="Calgary"/>
    <s v="Developed"/>
    <s v="SHAWNESSY"/>
    <x v="0"/>
    <n v="14.096247181900001"/>
    <n v="0"/>
    <n v="0"/>
    <n v="0"/>
    <n v="0"/>
    <n v="2173.5901640100001"/>
    <n v="2173.5901640100001"/>
    <n v="0"/>
    <n v="0"/>
    <n v="825.89537197585992"/>
    <n v="825.89537197585992"/>
    <n v="0"/>
    <n v="0"/>
    <n v="2999.4855359858602"/>
    <n v="0"/>
    <n v="0"/>
  </r>
  <r>
    <n v="1072"/>
    <s v="Calgary"/>
    <s v="Developed"/>
    <s v="MILLRISE"/>
    <x v="0"/>
    <n v="22.579976430599999"/>
    <n v="0"/>
    <n v="0"/>
    <n v="0"/>
    <n v="0"/>
    <n v="1037.89385827"/>
    <n v="1037.89385827"/>
    <n v="0"/>
    <n v="0"/>
    <n v="114.06642332550773"/>
    <n v="114.06642332550773"/>
    <n v="0"/>
    <n v="0"/>
    <n v="1151.9602815955077"/>
    <n v="0"/>
    <n v="0"/>
  </r>
  <r>
    <n v="1073"/>
    <s v="Calgary"/>
    <s v="Developed"/>
    <s v="MILLRISE"/>
    <x v="0"/>
    <n v="12.848856294500001"/>
    <n v="0"/>
    <n v="0"/>
    <n v="0"/>
    <n v="0"/>
    <n v="1793.5914286100001"/>
    <n v="1793.5914286100001"/>
    <n v="0"/>
    <n v="0"/>
    <n v="2222.762529150295"/>
    <n v="2222.762529150295"/>
    <n v="0"/>
    <n v="0"/>
    <n v="4016.3539577602951"/>
    <n v="0"/>
    <n v="0"/>
  </r>
  <r>
    <n v="1074"/>
    <s v="Calgary"/>
    <s v="Developed"/>
    <s v="MIDNAPORE"/>
    <x v="0"/>
    <n v="11.5465310441"/>
    <n v="0"/>
    <n v="0"/>
    <n v="0"/>
    <n v="0"/>
    <n v="2132.8305187199999"/>
    <n v="2132.8305187199999"/>
    <n v="0"/>
    <n v="0"/>
    <n v="2205.3827193554262"/>
    <n v="2205.3827193554262"/>
    <n v="0"/>
    <n v="0"/>
    <n v="4338.2132380754265"/>
    <n v="0"/>
    <n v="0"/>
  </r>
  <r>
    <n v="1075"/>
    <s v="Calgary"/>
    <s v="Developed"/>
    <s v="MIDNAPORE"/>
    <x v="0"/>
    <n v="24.9969906426"/>
    <n v="0"/>
    <n v="0"/>
    <n v="0"/>
    <n v="0"/>
    <n v="2304.9184407900002"/>
    <n v="2304.9184407900002"/>
    <n v="0"/>
    <n v="0"/>
    <n v="636.61717847912882"/>
    <n v="636.61717847912882"/>
    <n v="0"/>
    <n v="0"/>
    <n v="2941.5356192691288"/>
    <n v="0"/>
    <n v="0"/>
  </r>
  <r>
    <n v="1076"/>
    <s v="Calgary"/>
    <s v="Developed"/>
    <s v="MILLRISE"/>
    <x v="0"/>
    <n v="23.0196858073"/>
    <n v="0"/>
    <n v="0"/>
    <n v="0"/>
    <n v="0"/>
    <n v="648.535955102"/>
    <n v="648.535955102"/>
    <n v="0"/>
    <n v="0"/>
    <n v="126.10607314778112"/>
    <n v="126.10607314778112"/>
    <n v="0"/>
    <n v="0"/>
    <n v="774.64202824978111"/>
    <n v="0"/>
    <n v="0"/>
  </r>
  <r>
    <n v="1077"/>
    <s v="Calgary"/>
    <s v="Developed"/>
    <s v="FISH CREEK PARK"/>
    <x v="0"/>
    <n v="0.14009444738499999"/>
    <n v="0"/>
    <n v="0"/>
    <n v="0"/>
    <n v="0"/>
    <n v="0"/>
    <n v="0"/>
    <n v="0"/>
    <n v="0"/>
    <n v="5.1511886305974537"/>
    <n v="5.1511886305974537"/>
    <n v="0"/>
    <n v="0"/>
    <n v="5.1511886305974537"/>
    <n v="0"/>
    <n v="0"/>
  </r>
  <r>
    <n v="1101"/>
    <s v="Calgary"/>
    <s v="Developing"/>
    <s v="CHAPARRAL"/>
    <x v="1"/>
    <n v="130.49394543599999"/>
    <n v="115.56784995799998"/>
    <n v="14.926095478000001"/>
    <n v="0.88561848269565557"/>
    <n v="0.11438151730434443"/>
    <n v="2189"/>
    <n v="0"/>
    <n v="1938.61885862079"/>
    <n v="250.38114137920994"/>
    <n v="158.22444657258342"/>
    <n v="0"/>
    <n v="140.12649429897115"/>
    <n v="18.097952273612272"/>
    <n v="0"/>
    <n v="2078.745352919761"/>
    <n v="268.4790936528222"/>
  </r>
  <r>
    <n v="1102"/>
    <s v="Calgary"/>
    <s v="Developing"/>
    <s v="CHAPARRAL"/>
    <x v="1"/>
    <n v="38.066285442500003"/>
    <n v="38.066285442500003"/>
    <n v="0"/>
    <n v="1"/>
    <n v="0"/>
    <n v="1681"/>
    <n v="0"/>
    <n v="1681"/>
    <n v="0"/>
    <n v="238.07524863548656"/>
    <n v="0"/>
    <n v="238.07524863548656"/>
    <n v="0"/>
    <n v="0"/>
    <n v="1919.0752486354866"/>
    <n v="0"/>
  </r>
  <r>
    <n v="1103"/>
    <s v="Calgary"/>
    <s v="Developing"/>
    <s v="CHAPARRAL"/>
    <x v="1"/>
    <n v="45.657651241700002"/>
    <n v="45.657651241700002"/>
    <n v="0"/>
    <n v="1"/>
    <n v="0"/>
    <n v="1702"/>
    <n v="0"/>
    <n v="1702"/>
    <n v="0"/>
    <n v="344.50841449630235"/>
    <n v="0"/>
    <n v="344.50841449630235"/>
    <n v="0"/>
    <n v="0"/>
    <n v="2046.5084144963023"/>
    <n v="0"/>
  </r>
  <r>
    <n v="1104"/>
    <s v="Calgary"/>
    <s v="Developing"/>
    <s v="CHAPARRAL"/>
    <x v="1"/>
    <n v="69.646123585500007"/>
    <n v="69.646123585500007"/>
    <n v="0"/>
    <n v="1"/>
    <n v="0"/>
    <n v="3232"/>
    <n v="0"/>
    <n v="3232"/>
    <n v="0"/>
    <n v="257.75607910932763"/>
    <n v="0"/>
    <n v="257.75607910932763"/>
    <n v="0"/>
    <n v="0"/>
    <n v="3489.7560791093274"/>
    <n v="0"/>
  </r>
  <r>
    <n v="1105"/>
    <s v="Calgary"/>
    <s v="Developing"/>
    <s v="CHAPARRAL"/>
    <x v="1"/>
    <n v="59.529220851399998"/>
    <n v="59.529220851399998"/>
    <n v="0"/>
    <n v="1"/>
    <n v="0"/>
    <n v="2412"/>
    <n v="0"/>
    <n v="2412"/>
    <n v="0"/>
    <n v="363.40437540243886"/>
    <n v="0"/>
    <n v="363.40437540243886"/>
    <n v="0"/>
    <n v="0"/>
    <n v="2775.4043754024387"/>
    <n v="0"/>
  </r>
  <r>
    <n v="1106"/>
    <s v="Calgary"/>
    <s v="Developing"/>
    <s v="CHAPARRAL"/>
    <x v="1"/>
    <n v="24.877641025999999"/>
    <n v="24.877641025999999"/>
    <n v="0"/>
    <n v="1"/>
    <n v="0"/>
    <n v="1438"/>
    <n v="0"/>
    <n v="1438"/>
    <n v="0"/>
    <n v="107.98765304108842"/>
    <n v="0"/>
    <n v="107.98765304108842"/>
    <n v="0"/>
    <n v="0"/>
    <n v="1545.9876530410884"/>
    <n v="0"/>
  </r>
  <r>
    <n v="1107"/>
    <s v="Calgary"/>
    <s v="Developing"/>
    <s v="WOLF WILLOW"/>
    <x v="1"/>
    <n v="1.1259221640731463"/>
    <n v="1.12589904633"/>
    <n v="2.3117743146199999E-5"/>
    <n v="0.99997946772531543"/>
    <n v="2.0532274684570417E-5"/>
    <n v="0"/>
    <n v="0"/>
    <n v="0"/>
    <n v="0"/>
    <n v="11.807468776029458"/>
    <n v="0"/>
    <n v="11.807226341837218"/>
    <n v="2.4243419223892528E-4"/>
    <n v="0"/>
    <n v="11.807226341837218"/>
    <n v="2.4243419223892528E-4"/>
  </r>
  <r>
    <n v="1108"/>
    <s v="Calgary"/>
    <s v="Developing"/>
    <s v="WALDEN"/>
    <x v="1"/>
    <n v="113.049420621"/>
    <n v="113.049420621"/>
    <n v="0"/>
    <n v="1"/>
    <n v="0"/>
    <n v="5237.0940000000001"/>
    <n v="0"/>
    <n v="5237.0940000000001"/>
    <n v="0"/>
    <n v="1324.7879522459486"/>
    <n v="0"/>
    <n v="1324.7879522459486"/>
    <n v="0"/>
    <n v="0"/>
    <n v="6561.8819522459489"/>
    <n v="0"/>
  </r>
  <r>
    <n v="1109"/>
    <s v="Calgary"/>
    <s v="Developing"/>
    <s v="WOLF WILLOW"/>
    <x v="1"/>
    <n v="163.21637578229999"/>
    <n v="46.614822707299993"/>
    <n v="116.601553075"/>
    <n v="0.28560138334082003"/>
    <n v="0.71439861665918003"/>
    <n v="9877.4795028200006"/>
    <n v="0"/>
    <n v="2821.0218099259873"/>
    <n v="7056.4576928940141"/>
    <n v="360.40149598217039"/>
    <n v="0"/>
    <n v="102.93116581060886"/>
    <n v="257.47033017156156"/>
    <n v="0"/>
    <n v="2923.9529757365963"/>
    <n v="7313.9280230655759"/>
  </r>
  <r>
    <n v="1110"/>
    <s v="Calgary"/>
    <s v="Developing"/>
    <s v="LEGACY"/>
    <x v="1"/>
    <n v="6.4240904581378899"/>
    <n v="2.1037637409899999"/>
    <n v="4.3203267171478901"/>
    <n v="0.32748040437771242"/>
    <n v="0.67251959562228758"/>
    <n v="0"/>
    <n v="0"/>
    <n v="0"/>
    <n v="0"/>
    <n v="24.381420733313945"/>
    <n v="0"/>
    <n v="7.9844375210487923"/>
    <n v="16.396983212265152"/>
    <n v="0"/>
    <n v="7.9844375210487923"/>
    <n v="16.396983212265152"/>
  </r>
  <r>
    <n v="1111"/>
    <s v="Calgary"/>
    <s v="Developing"/>
    <s v="LEGACY"/>
    <x v="1"/>
    <n v="96.674831606400005"/>
    <n v="96.674831606400005"/>
    <n v="0"/>
    <n v="1"/>
    <n v="0"/>
    <n v="7726.1840000000002"/>
    <n v="0"/>
    <n v="7726.1840000000002"/>
    <n v="0"/>
    <n v="1619.075106345839"/>
    <n v="0"/>
    <n v="1619.075106345839"/>
    <n v="0"/>
    <n v="0"/>
    <n v="9345.2591063458385"/>
    <n v="0"/>
  </r>
  <r>
    <n v="1117"/>
    <s v="Calgary"/>
    <s v="Developing"/>
    <s v="LEGACY"/>
    <x v="1"/>
    <n v="32.438802515799999"/>
    <n v="32.438802515799999"/>
    <n v="0"/>
    <n v="1"/>
    <n v="0"/>
    <n v="1337.6"/>
    <n v="0"/>
    <n v="1337.6"/>
    <n v="0"/>
    <n v="10.905914503257261"/>
    <n v="0"/>
    <n v="10.905914503257261"/>
    <n v="0"/>
    <n v="0"/>
    <n v="1348.5059145032571"/>
    <n v="0"/>
  </r>
  <r>
    <n v="1118"/>
    <s v="Calgary"/>
    <s v="Developing"/>
    <s v="WALDEN"/>
    <x v="1"/>
    <n v="75.703278578449996"/>
    <n v="72.782532392899995"/>
    <n v="2.9207461855500001"/>
    <n v="0.96141849811004843"/>
    <n v="3.8581501889951575E-2"/>
    <n v="4919.93"/>
    <n v="0"/>
    <n v="4730.111711406571"/>
    <n v="189.81828859342946"/>
    <n v="51.858479347672265"/>
    <n v="0"/>
    <n v="49.857701328710036"/>
    <n v="2.0007780189622322"/>
    <n v="0"/>
    <n v="4779.9694127352814"/>
    <n v="191.81906661239168"/>
  </r>
  <r>
    <n v="1119"/>
    <s v="Calgary"/>
    <s v="Developing"/>
    <s v="LEGACY"/>
    <x v="1"/>
    <n v="147.4120176468"/>
    <n v="87.301256403400004"/>
    <n v="60.110761243399999"/>
    <n v="0.59222618207814159"/>
    <n v="0.40777381792185841"/>
    <n v="6901.3692930200004"/>
    <n v="0"/>
    <n v="4087.1715875165582"/>
    <n v="2814.1977055034422"/>
    <n v="0"/>
    <n v="0"/>
    <n v="0"/>
    <n v="0"/>
    <n v="0"/>
    <n v="4087.1715875165582"/>
    <n v="2814.1977055034422"/>
  </r>
  <r>
    <n v="1120"/>
    <s v="Calgary"/>
    <s v="Developing"/>
    <s v="LEGACY"/>
    <x v="1"/>
    <n v="12.2017190744"/>
    <n v="12.2017190744"/>
    <n v="0"/>
    <n v="1"/>
    <n v="0"/>
    <n v="606.1"/>
    <n v="0"/>
    <n v="606.1"/>
    <n v="0"/>
    <n v="0"/>
    <n v="0"/>
    <n v="0"/>
    <n v="0"/>
    <n v="0"/>
    <n v="606.1"/>
    <n v="0"/>
  </r>
  <r>
    <n v="1121"/>
    <s v="Calgary"/>
    <s v="Developing"/>
    <s v="13F"/>
    <x v="1"/>
    <n v="51.541175123544001"/>
    <n v="0"/>
    <n v="51.541175123544001"/>
    <n v="0"/>
    <n v="1"/>
    <n v="3163.3687524299999"/>
    <n v="0"/>
    <n v="0"/>
    <n v="3163.3687524299999"/>
    <n v="0"/>
    <n v="0"/>
    <n v="0"/>
    <n v="0"/>
    <n v="0"/>
    <n v="0"/>
    <n v="3163.3687524299999"/>
  </r>
  <r>
    <n v="1122"/>
    <s v="Calgary"/>
    <s v="Developing"/>
    <s v="13C"/>
    <x v="1"/>
    <n v="101.8494232537718"/>
    <n v="0"/>
    <n v="101.8494232537718"/>
    <n v="0"/>
    <n v="1"/>
    <n v="6552.4740798599996"/>
    <n v="0"/>
    <n v="0"/>
    <n v="6552.4740798599996"/>
    <n v="0"/>
    <n v="0"/>
    <n v="0"/>
    <n v="0"/>
    <n v="0"/>
    <n v="0"/>
    <n v="6552.4740798599996"/>
  </r>
  <r>
    <n v="1123"/>
    <s v="Calgary"/>
    <s v="Developing"/>
    <s v="13G"/>
    <x v="1"/>
    <n v="91.418503521800091"/>
    <n v="0"/>
    <n v="91.418503521800091"/>
    <n v="0"/>
    <n v="1"/>
    <n v="8043.1709067199999"/>
    <n v="0"/>
    <n v="0"/>
    <n v="8043.1709067199999"/>
    <n v="0"/>
    <n v="0"/>
    <n v="0"/>
    <n v="0"/>
    <n v="0"/>
    <n v="0"/>
    <n v="8043.1709067199999"/>
  </r>
  <r>
    <n v="1124"/>
    <s v="Calgary"/>
    <s v="Developing"/>
    <s v="ALPINE PARK"/>
    <x v="1"/>
    <n v="67.877003154899995"/>
    <n v="20.553535731199993"/>
    <n v="47.323467423700002"/>
    <n v="0.30280558622034931"/>
    <n v="0.69719441377965063"/>
    <n v="3449.4986752300001"/>
    <n v="0"/>
    <n v="1044.5274685193385"/>
    <n v="2404.9712067106616"/>
    <n v="0"/>
    <n v="0"/>
    <n v="0"/>
    <n v="0"/>
    <n v="0"/>
    <n v="1044.5274685193385"/>
    <n v="2404.9712067106616"/>
  </r>
  <r>
    <n v="1201"/>
    <s v="Calgary"/>
    <s v="Developing"/>
    <s v="SILVERADO"/>
    <x v="1"/>
    <n v="87.867646299699999"/>
    <n v="76.834233414899998"/>
    <n v="11.033412884800001"/>
    <n v="0.87443145060279515"/>
    <n v="0.12556854939720485"/>
    <n v="4348.7139999999999"/>
    <n v="0"/>
    <n v="3802.6522912766836"/>
    <n v="546.06170872331631"/>
    <n v="304.39313952438351"/>
    <n v="0"/>
    <n v="266.17093454784572"/>
    <n v="38.222204976537817"/>
    <n v="0"/>
    <n v="4068.8232258245293"/>
    <n v="584.28391369985411"/>
  </r>
  <r>
    <n v="1202"/>
    <s v="Calgary"/>
    <s v="Developing"/>
    <s v="SILVERADO"/>
    <x v="1"/>
    <n v="19.523862195500001"/>
    <n v="0"/>
    <n v="19.523862195500001"/>
    <n v="0"/>
    <n v="1"/>
    <n v="0"/>
    <n v="0"/>
    <n v="0"/>
    <n v="0"/>
    <n v="10.905914470000017"/>
    <n v="0"/>
    <n v="0"/>
    <n v="10.905914470000017"/>
    <n v="0"/>
    <n v="0"/>
    <n v="10.905914470000017"/>
  </r>
  <r>
    <n v="1203"/>
    <s v="Calgary"/>
    <s v="Developing"/>
    <s v="SILVERADO"/>
    <x v="1"/>
    <n v="37.7662644993"/>
    <n v="0"/>
    <n v="37.7662644993"/>
    <n v="0"/>
    <n v="1"/>
    <n v="0"/>
    <n v="0"/>
    <n v="0"/>
    <n v="0"/>
    <n v="10.905914470000038"/>
    <n v="0"/>
    <n v="0"/>
    <n v="10.905914470000038"/>
    <n v="0"/>
    <n v="0"/>
    <n v="10.905914470000038"/>
  </r>
  <r>
    <n v="1204"/>
    <s v="Calgary"/>
    <s v="Developing"/>
    <s v="SILVERADO"/>
    <x v="1"/>
    <n v="40.137233795999997"/>
    <n v="0"/>
    <n v="40.137233795999997"/>
    <n v="0"/>
    <n v="1"/>
    <n v="6978.1060155699997"/>
    <n v="0"/>
    <n v="0"/>
    <n v="6978.1060155699997"/>
    <n v="912.18695716340358"/>
    <n v="0"/>
    <n v="0"/>
    <n v="912.18695716340358"/>
    <n v="0"/>
    <n v="0"/>
    <n v="7890.2929727334031"/>
  </r>
  <r>
    <n v="1205"/>
    <s v="Calgary"/>
    <s v="Developing"/>
    <s v="SILVERADO"/>
    <x v="1"/>
    <n v="109.20557988393641"/>
    <n v="109.19481596200001"/>
    <n v="1.07639219364E-2"/>
    <n v="0.99990143432278977"/>
    <n v="9.8565677210227243E-5"/>
    <n v="5043"/>
    <n v="0"/>
    <n v="5042.5029332898284"/>
    <n v="0.49706671017117598"/>
    <n v="511.59365607828028"/>
    <n v="0"/>
    <n v="511.54323050311245"/>
    <n v="5.0425575167811786E-2"/>
    <n v="0"/>
    <n v="5554.0461637929411"/>
    <n v="0.54749228533898775"/>
  </r>
  <r>
    <n v="1210"/>
    <s v="Calgary"/>
    <s v="Developing"/>
    <s v="BELMONT"/>
    <x v="1"/>
    <n v="60.112972948911199"/>
    <n v="9.950605141119695E-2"/>
    <n v="60.013466897500003"/>
    <n v="1.6553174220108051E-3"/>
    <n v="0.99834468257798914"/>
    <n v="3026.5980849500002"/>
    <n v="0"/>
    <n v="5.0099805394422736"/>
    <n v="3021.5881044105577"/>
    <n v="1483.0775756773958"/>
    <n v="0"/>
    <n v="2.4549641492123415"/>
    <n v="1480.6226115281834"/>
    <n v="0"/>
    <n v="7.4649446886546151"/>
    <n v="4502.2107159387415"/>
  </r>
  <r>
    <n v="1211"/>
    <s v="Calgary"/>
    <s v="Developing"/>
    <s v="YORKVILLE"/>
    <x v="1"/>
    <n v="63.549743049749999"/>
    <n v="3.1353356808499981"/>
    <n v="60.414407368900001"/>
    <n v="4.933671688326885E-2"/>
    <n v="0.95066328311673121"/>
    <n v="4777.7523518999997"/>
    <n v="0"/>
    <n v="235.71861512406215"/>
    <n v="4542.0337367759375"/>
    <n v="2478.1805736124188"/>
    <n v="0"/>
    <n v="122.2652933459327"/>
    <n v="2355.9152802664862"/>
    <n v="0"/>
    <n v="357.98390846999484"/>
    <n v="6897.9490170424233"/>
  </r>
  <r>
    <n v="1212"/>
    <s v="Calgary"/>
    <s v="Developing"/>
    <s v="BELMONT"/>
    <x v="1"/>
    <n v="66.228085315900003"/>
    <n v="55.606148364100001"/>
    <n v="10.6219369518"/>
    <n v="0.83961582308872984"/>
    <n v="0.16038417691127016"/>
    <n v="3245.2695274600001"/>
    <n v="0"/>
    <n v="2724.7796454431013"/>
    <n v="520.48988201689872"/>
    <n v="1607.2165564791812"/>
    <n v="0"/>
    <n v="1349.4444519501019"/>
    <n v="257.77210452907946"/>
    <n v="0"/>
    <n v="4074.224097393203"/>
    <n v="778.26198654597817"/>
  </r>
  <r>
    <n v="1213"/>
    <s v="Calgary"/>
    <s v="Developing"/>
    <s v="BELMONT"/>
    <x v="1"/>
    <n v="50.2104249012"/>
    <n v="0"/>
    <n v="50.2104249012"/>
    <n v="0"/>
    <n v="1"/>
    <n v="0"/>
    <n v="0"/>
    <n v="0"/>
    <n v="0"/>
    <n v="21.653354856000075"/>
    <n v="0"/>
    <n v="0"/>
    <n v="21.653354856000075"/>
    <n v="0"/>
    <n v="0"/>
    <n v="21.653354856000075"/>
  </r>
  <r>
    <n v="1214"/>
    <s v="Calgary"/>
    <s v="Developing"/>
    <s v="13M"/>
    <x v="1"/>
    <n v="63.670430359599997"/>
    <n v="0"/>
    <n v="63.670430359599997"/>
    <n v="0"/>
    <n v="1"/>
    <n v="44"/>
    <n v="0"/>
    <n v="0"/>
    <n v="44"/>
    <n v="119.99066152643044"/>
    <n v="0"/>
    <n v="0"/>
    <n v="119.99066152643044"/>
    <n v="0"/>
    <n v="0"/>
    <n v="163.99066152643044"/>
  </r>
  <r>
    <n v="1216"/>
    <s v="Calgary"/>
    <s v="Developing"/>
    <s v="PINE CREEK"/>
    <x v="1"/>
    <n v="197.44405061840001"/>
    <n v="71.035140682400012"/>
    <n v="126.408909936"/>
    <n v="0.35977351791515655"/>
    <n v="0.64022648208484345"/>
    <n v="12037.424291400001"/>
    <n v="0"/>
    <n v="4330.7464839543391"/>
    <n v="7706.6778074456615"/>
    <n v="3815.8888232816853"/>
    <n v="0"/>
    <n v="1372.855745925179"/>
    <n v="2443.0330773565061"/>
    <n v="0"/>
    <n v="5703.6022298795178"/>
    <n v="10149.710884802167"/>
  </r>
  <r>
    <n v="1241"/>
    <s v="Calgary"/>
    <s v="Developing"/>
    <s v="13M"/>
    <x v="1"/>
    <n v="49.006498201900001"/>
    <n v="0"/>
    <n v="49.006498201900001"/>
    <n v="0"/>
    <n v="1"/>
    <n v="0"/>
    <n v="0"/>
    <n v="0"/>
    <n v="0"/>
    <n v="6.6771602732973498E-8"/>
    <n v="0"/>
    <n v="0"/>
    <n v="6.6771602732973498E-8"/>
    <n v="0"/>
    <n v="0"/>
    <n v="6.6771602732973498E-8"/>
  </r>
  <r>
    <n v="1242"/>
    <s v="Calgary"/>
    <s v="Developing"/>
    <s v="13M"/>
    <x v="1"/>
    <n v="20.317184665916688"/>
    <n v="0"/>
    <n v="20.317184665916688"/>
    <n v="0"/>
    <n v="1"/>
    <n v="2199.30886599"/>
    <n v="0"/>
    <n v="0"/>
    <n v="2199.30886599"/>
    <n v="1.7000647517354609E-14"/>
    <n v="0"/>
    <n v="0"/>
    <n v="1.7000647517354609E-14"/>
    <n v="0"/>
    <n v="0"/>
    <n v="2199.30886599"/>
  </r>
  <r>
    <n v="1243"/>
    <s v="Calgary"/>
    <s v="Developing"/>
    <s v="13M"/>
    <x v="1"/>
    <n v="10.683219879882801"/>
    <n v="0"/>
    <n v="10.683219879882801"/>
    <n v="0"/>
    <n v="1"/>
    <n v="1148.3463068200001"/>
    <n v="0"/>
    <n v="0"/>
    <n v="1148.3463068200001"/>
    <n v="1.3465466141085778E-14"/>
    <n v="0"/>
    <n v="0"/>
    <n v="1.3465466141085778E-14"/>
    <n v="0"/>
    <n v="0"/>
    <n v="1148.3463068200001"/>
  </r>
  <r>
    <n v="1244"/>
    <s v="Calgary"/>
    <s v="Developing"/>
    <s v="SILVERADO"/>
    <x v="1"/>
    <n v="24.580969979900001"/>
    <n v="0"/>
    <n v="24.580969979900001"/>
    <n v="0"/>
    <n v="1"/>
    <n v="0"/>
    <n v="0"/>
    <n v="0"/>
    <n v="0"/>
    <n v="10.905914470000029"/>
    <n v="0"/>
    <n v="0"/>
    <n v="10.905914470000029"/>
    <n v="0"/>
    <n v="0"/>
    <n v="10.905914470000029"/>
  </r>
  <r>
    <n v="1245"/>
    <s v="Calgary"/>
    <s v="Developing"/>
    <s v="SILVERADO"/>
    <x v="1"/>
    <n v="26.210596427500001"/>
    <n v="9.3432724926000006"/>
    <n v="16.8673239349"/>
    <n v="0.35646928212580065"/>
    <n v="0.64353071787419935"/>
    <n v="1000.49692309"/>
    <n v="0"/>
    <n v="356.64641994296466"/>
    <n v="643.85050314703528"/>
    <n v="726.06039443600525"/>
    <n v="0"/>
    <n v="258.81822758457844"/>
    <n v="467.24216685142682"/>
    <n v="0"/>
    <n v="615.46464752754309"/>
    <n v="1111.092669998462"/>
  </r>
  <r>
    <n v="1246"/>
    <s v="Calgary"/>
    <s v="Developing"/>
    <s v="SILVERADO"/>
    <x v="1"/>
    <n v="40.028552648209995"/>
    <n v="1.9611117014099975"/>
    <n v="38.067440946799998"/>
    <n v="4.8992820665917702E-2"/>
    <n v="0.9510071793340823"/>
    <n v="1783.4128333900001"/>
    <n v="0"/>
    <n v="87.374425119572436"/>
    <n v="1696.0384082704277"/>
    <n v="960.02488673211712"/>
    <n v="0"/>
    <n v="47.034327110484568"/>
    <n v="912.99055962163254"/>
    <n v="0"/>
    <n v="134.40875223005702"/>
    <n v="2609.0289678920603"/>
  </r>
  <r>
    <n v="1247"/>
    <s v="Calgary"/>
    <s v="Developing"/>
    <s v="SILVERADO"/>
    <x v="1"/>
    <n v="17.667762737556998"/>
    <n v="0.55320214525699996"/>
    <n v="17.114560592299998"/>
    <n v="3.1311386363653063E-2"/>
    <n v="0.96868861363634695"/>
    <n v="2368.88"/>
    <n v="0"/>
    <n v="74.172916929130466"/>
    <n v="2294.7070830708699"/>
    <n v="16.850914417638119"/>
    <n v="0"/>
    <n v="0.52762549191151897"/>
    <n v="16.323288925726601"/>
    <n v="0"/>
    <n v="74.700542421041987"/>
    <n v="2311.0303719965964"/>
  </r>
  <r>
    <n v="1248"/>
    <s v="Calgary"/>
    <s v="Developing"/>
    <s v="13M"/>
    <x v="1"/>
    <n v="67.908205870299994"/>
    <n v="0"/>
    <n v="67.908205870299994"/>
    <n v="0"/>
    <n v="1"/>
    <n v="6"/>
    <n v="0"/>
    <n v="0"/>
    <n v="6"/>
    <n v="0"/>
    <n v="0"/>
    <n v="0"/>
    <n v="0"/>
    <n v="0"/>
    <n v="0"/>
    <n v="6"/>
  </r>
  <r>
    <n v="1249"/>
    <s v="Calgary"/>
    <s v="Developing"/>
    <s v="BELMONT"/>
    <x v="1"/>
    <n v="53.213833599700003"/>
    <n v="24.072788224500002"/>
    <n v="29.141045375200001"/>
    <n v="0.45237838727401353"/>
    <n v="0.54762161272598653"/>
    <n v="2822.6876514099999"/>
    <n v="0"/>
    <n v="1276.9228875231286"/>
    <n v="1545.7647638868714"/>
    <n v="0"/>
    <n v="0"/>
    <n v="0"/>
    <n v="0"/>
    <n v="0"/>
    <n v="1276.9228875231286"/>
    <n v="1545.7647638868714"/>
  </r>
  <r>
    <n v="1250"/>
    <s v="Calgary"/>
    <s v="Developing"/>
    <s v="13J"/>
    <x v="1"/>
    <n v="50.112485419599999"/>
    <n v="0"/>
    <n v="50.112485419599999"/>
    <n v="0"/>
    <n v="1"/>
    <n v="2115.4259059800002"/>
    <n v="0"/>
    <n v="0"/>
    <n v="2115.4259059800002"/>
    <n v="0"/>
    <n v="0"/>
    <n v="0"/>
    <n v="0"/>
    <n v="0"/>
    <n v="0"/>
    <n v="2115.4259059800002"/>
  </r>
  <r>
    <n v="1251"/>
    <s v="Calgary"/>
    <s v="Developing"/>
    <s v="13J"/>
    <x v="1"/>
    <n v="52.913885804690402"/>
    <n v="1.6866479090403175E-2"/>
    <n v="52.897019325599999"/>
    <n v="3.1875336377031098E-4"/>
    <n v="0.9996812466362297"/>
    <n v="3473.7878128799998"/>
    <n v="0"/>
    <n v="1.1072815503798115"/>
    <n v="3472.68053132962"/>
    <n v="0"/>
    <n v="0"/>
    <n v="0"/>
    <n v="0"/>
    <n v="0"/>
    <n v="1.1072815503798115"/>
    <n v="3472.68053132962"/>
  </r>
  <r>
    <n v="1252"/>
    <s v="Calgary"/>
    <s v="Developing"/>
    <s v="YORKVILLE"/>
    <x v="1"/>
    <n v="61.476058301099997"/>
    <n v="41.514725211499993"/>
    <n v="19.9613330896"/>
    <n v="0.67529907347291929"/>
    <n v="0.32470092652708071"/>
    <n v="3515.2001840200001"/>
    <n v="0"/>
    <n v="2373.8114273405413"/>
    <n v="1141.3887566794585"/>
    <n v="0"/>
    <n v="0"/>
    <n v="0"/>
    <n v="0"/>
    <n v="0"/>
    <n v="2373.8114273405413"/>
    <n v="1141.3887566794585"/>
  </r>
  <r>
    <n v="1301"/>
    <s v="Calgary"/>
    <s v="Developing"/>
    <s v="12J"/>
    <x v="1"/>
    <n v="250.84056015900001"/>
    <n v="0"/>
    <n v="250.84056015900001"/>
    <n v="0"/>
    <n v="1"/>
    <n v="16627.647043199999"/>
    <n v="0"/>
    <n v="0"/>
    <n v="16627.647043199999"/>
    <n v="14.364734651315874"/>
    <n v="0"/>
    <n v="0"/>
    <n v="14.364734651315874"/>
    <n v="0"/>
    <n v="0"/>
    <n v="16642.011777851316"/>
  </r>
  <r>
    <n v="1302"/>
    <s v="Calgary"/>
    <s v="Developing"/>
    <s v="12J"/>
    <x v="1"/>
    <n v="215.06941924099999"/>
    <n v="0"/>
    <n v="215.06941924099999"/>
    <n v="0"/>
    <n v="1"/>
    <n v="17749.9397341"/>
    <n v="0"/>
    <n v="0"/>
    <n v="17749.9397341"/>
    <n v="26.814906678050061"/>
    <n v="0"/>
    <n v="0"/>
    <n v="26.814906678050061"/>
    <n v="0"/>
    <n v="0"/>
    <n v="17776.75464077805"/>
  </r>
  <r>
    <n v="1303"/>
    <s v="Calgary"/>
    <s v="Developing"/>
    <s v="MAHOGANY"/>
    <x v="1"/>
    <n v="117.755836755"/>
    <n v="117.755836755"/>
    <n v="0"/>
    <n v="1"/>
    <n v="0"/>
    <n v="6545.5339999999997"/>
    <n v="0"/>
    <n v="6545.5339999999997"/>
    <n v="0"/>
    <n v="474.64812008616843"/>
    <n v="0"/>
    <n v="474.64812008616843"/>
    <n v="0"/>
    <n v="0"/>
    <n v="7020.1821200861677"/>
    <n v="0"/>
  </r>
  <r>
    <n v="1304"/>
    <s v="Calgary"/>
    <s v="Developing"/>
    <s v="MAHOGANY"/>
    <x v="1"/>
    <n v="90.674232670560002"/>
    <n v="88.052147026900002"/>
    <n v="2.6220856436600002"/>
    <n v="0.97108235089028405"/>
    <n v="2.8917649109715948E-2"/>
    <n v="4505.6149638099996"/>
    <n v="0"/>
    <n v="4375.3231712630568"/>
    <n v="130.2917925469431"/>
    <n v="1355.9599818499341"/>
    <n v="0"/>
    <n v="1316.7488068879809"/>
    <n v="39.211174961953205"/>
    <n v="0"/>
    <n v="5692.0719781510379"/>
    <n v="169.50296750889629"/>
  </r>
  <r>
    <n v="1305"/>
    <s v="Calgary"/>
    <s v="Developing"/>
    <s v="AUBURN BAY"/>
    <x v="1"/>
    <n v="48.243120087999998"/>
    <n v="48.243120087999998"/>
    <n v="0"/>
    <n v="1"/>
    <n v="0"/>
    <n v="2954"/>
    <n v="0"/>
    <n v="2954"/>
    <n v="0"/>
    <n v="300.63474415723192"/>
    <n v="0"/>
    <n v="300.63474415723192"/>
    <n v="0"/>
    <n v="0"/>
    <n v="3254.634744157232"/>
    <n v="0"/>
  </r>
  <r>
    <n v="1306"/>
    <s v="Calgary"/>
    <s v="Developing"/>
    <s v="AUBURN BAY"/>
    <x v="1"/>
    <n v="94.9187206231"/>
    <n v="94.9187206231"/>
    <n v="0"/>
    <n v="1"/>
    <n v="0"/>
    <n v="4694"/>
    <n v="0"/>
    <n v="4694"/>
    <n v="0"/>
    <n v="506.10397747064667"/>
    <n v="0"/>
    <n v="506.10397747064667"/>
    <n v="0"/>
    <n v="0"/>
    <n v="5200.1039774706469"/>
    <n v="0"/>
  </r>
  <r>
    <n v="1307"/>
    <s v="Calgary"/>
    <s v="Developing"/>
    <s v="CRANSTON"/>
    <x v="1"/>
    <n v="53.595931355899999"/>
    <n v="53.595931355899999"/>
    <n v="0"/>
    <n v="1"/>
    <n v="0"/>
    <n v="2970"/>
    <n v="0"/>
    <n v="2970"/>
    <n v="0"/>
    <n v="406.38612932643667"/>
    <n v="0"/>
    <n v="406.38612932643667"/>
    <n v="0"/>
    <n v="0"/>
    <n v="3376.3861293264367"/>
    <n v="0"/>
  </r>
  <r>
    <n v="1308"/>
    <s v="Calgary"/>
    <s v="Developing"/>
    <s v="CRANSTON"/>
    <x v="1"/>
    <n v="102.102777719"/>
    <n v="102.102777719"/>
    <n v="0"/>
    <n v="1"/>
    <n v="0"/>
    <n v="4806"/>
    <n v="0"/>
    <n v="4806"/>
    <n v="0"/>
    <n v="381.54140870931383"/>
    <n v="0"/>
    <n v="381.54140870931383"/>
    <n v="0"/>
    <n v="0"/>
    <n v="5187.5414087093141"/>
    <n v="0"/>
  </r>
  <r>
    <n v="1309"/>
    <s v="Calgary"/>
    <s v="Developing"/>
    <s v="CRANSTON"/>
    <x v="1"/>
    <n v="92.689544139000006"/>
    <n v="92.689544139000006"/>
    <n v="0"/>
    <n v="1"/>
    <n v="0"/>
    <n v="3992"/>
    <n v="0"/>
    <n v="3992"/>
    <n v="0"/>
    <n v="751.84140571623698"/>
    <n v="0"/>
    <n v="751.84140571623698"/>
    <n v="0"/>
    <n v="0"/>
    <n v="4743.8414057162372"/>
    <n v="0"/>
  </r>
  <r>
    <n v="1310"/>
    <s v="Calgary"/>
    <s v="Developing"/>
    <s v="AUBURN BAY"/>
    <x v="1"/>
    <n v="26.7599144693"/>
    <n v="26.7599144693"/>
    <n v="0"/>
    <n v="1"/>
    <n v="0"/>
    <n v="1329"/>
    <n v="0"/>
    <n v="1329"/>
    <n v="0"/>
    <n v="107.89223264800003"/>
    <n v="0"/>
    <n v="107.89223264800003"/>
    <n v="0"/>
    <n v="0"/>
    <n v="1436.8922326480001"/>
    <n v="0"/>
  </r>
  <r>
    <n v="1311"/>
    <s v="Calgary"/>
    <s v="Developing"/>
    <s v="AUBURN BAY"/>
    <x v="1"/>
    <n v="35.536859581000002"/>
    <n v="35.536859581000002"/>
    <n v="0"/>
    <n v="1"/>
    <n v="0"/>
    <n v="1621"/>
    <n v="0"/>
    <n v="1621"/>
    <n v="0"/>
    <n v="117.39701025100001"/>
    <n v="0"/>
    <n v="117.39701025100001"/>
    <n v="0"/>
    <n v="0"/>
    <n v="1738.397010251"/>
    <n v="0"/>
  </r>
  <r>
    <n v="1312"/>
    <s v="Calgary"/>
    <s v="Developing"/>
    <s v="MAHOGANY"/>
    <x v="1"/>
    <n v="45.4014561507"/>
    <n v="30.654854409000002"/>
    <n v="14.746601741699999"/>
    <n v="0.67519540138201861"/>
    <n v="0.32480459861798139"/>
    <n v="2856.8490000000002"/>
    <n v="0"/>
    <n v="1928.9313072428185"/>
    <n v="927.91769275718161"/>
    <n v="2117.8404633008831"/>
    <n v="0"/>
    <n v="1429.95614168152"/>
    <n v="687.88432161936305"/>
    <n v="0"/>
    <n v="3358.8874489243385"/>
    <n v="1615.8020143765448"/>
  </r>
  <r>
    <n v="1313"/>
    <s v="Calgary"/>
    <s v="Developing"/>
    <s v="MAHOGANY"/>
    <x v="1"/>
    <n v="89.237368546400006"/>
    <n v="43.592435524700008"/>
    <n v="45.644933021699998"/>
    <n v="0.48849978697022667"/>
    <n v="0.51150021302977333"/>
    <n v="4414.0559102200004"/>
    <n v="0"/>
    <n v="2156.26537181714"/>
    <n v="2257.7905384028604"/>
    <n v="293.97860821415185"/>
    <n v="0"/>
    <n v="143.60848748641692"/>
    <n v="150.37012072773493"/>
    <n v="0"/>
    <n v="2299.8738593035569"/>
    <n v="2408.1606591305954"/>
  </r>
  <r>
    <n v="1314"/>
    <s v="Calgary"/>
    <s v="Developing"/>
    <s v="12J"/>
    <x v="1"/>
    <n v="243.43522793"/>
    <n v="0"/>
    <n v="243.43522793"/>
    <n v="0"/>
    <n v="1"/>
    <n v="16250.01058"/>
    <n v="0"/>
    <n v="0"/>
    <n v="16250.01058"/>
    <n v="0.19697751500012581"/>
    <n v="0"/>
    <n v="0"/>
    <n v="0.19697751500012581"/>
    <n v="0"/>
    <n v="0"/>
    <n v="16250.207557515001"/>
  </r>
  <r>
    <n v="1315"/>
    <s v="Calgary"/>
    <s v="Developing"/>
    <s v="12J"/>
    <x v="1"/>
    <n v="248.83778175349465"/>
    <n v="0"/>
    <n v="248.83778175349465"/>
    <n v="0"/>
    <n v="1"/>
    <n v="16823.872077600001"/>
    <n v="0"/>
    <n v="0"/>
    <n v="16823.872077600001"/>
    <n v="0.14072101865105954"/>
    <n v="0"/>
    <n v="0"/>
    <n v="0.14072101865105954"/>
    <n v="0"/>
    <n v="0"/>
    <n v="16824.012798618653"/>
  </r>
  <r>
    <n v="1316"/>
    <s v="Calgary"/>
    <s v="Developing"/>
    <s v="MAHOGANY"/>
    <x v="1"/>
    <n v="137.09182763140001"/>
    <n v="94.852960354600015"/>
    <n v="42.238867276800001"/>
    <n v="0.69189361607777233"/>
    <n v="0.30810638392222767"/>
    <n v="7282.08120383"/>
    <n v="0"/>
    <n v="5038.4254966899161"/>
    <n v="2243.6557071400839"/>
    <n v="3378.4169124631007"/>
    <n v="0"/>
    <n v="2337.5050941823974"/>
    <n v="1040.9118182807031"/>
    <n v="0"/>
    <n v="7375.9305908723136"/>
    <n v="3284.5675254207872"/>
  </r>
  <r>
    <n v="1317"/>
    <s v="Calgary"/>
    <s v="Developing"/>
    <s v="RANGEVIEW"/>
    <x v="1"/>
    <n v="63.923548185389997"/>
    <n v="14.163721307899998"/>
    <n v="49.759826877489999"/>
    <n v="0.22157282738471606"/>
    <n v="0.77842717261528394"/>
    <n v="4532.0604425399997"/>
    <n v="0"/>
    <n v="1004.1814461320153"/>
    <n v="3527.8789964079842"/>
    <n v="61.130884440824794"/>
    <n v="0"/>
    <n v="13.544942906081896"/>
    <n v="47.585941534742894"/>
    <n v="0"/>
    <n v="1017.7263890380972"/>
    <n v="3575.4649379427269"/>
  </r>
  <r>
    <n v="1318"/>
    <s v="Calgary"/>
    <s v="Developing"/>
    <s v="SETON"/>
    <x v="1"/>
    <n v="67.906732133753906"/>
    <n v="66.309897896400003"/>
    <n v="1.5968342373539002"/>
    <n v="0.97648489056712862"/>
    <n v="2.3515109432871384E-2"/>
    <n v="815"/>
    <n v="0"/>
    <n v="795.83518581220983"/>
    <n v="19.164814187790178"/>
    <n v="4293.0717925240906"/>
    <n v="0"/>
    <n v="4192.1197395197132"/>
    <n v="100.95205300437731"/>
    <n v="0"/>
    <n v="4987.9549253319228"/>
    <n v="120.11686719216749"/>
  </r>
  <r>
    <n v="1319"/>
    <s v="Calgary"/>
    <s v="Developing"/>
    <s v="RANGEVIEW"/>
    <x v="1"/>
    <n v="62.216748909318"/>
    <n v="0.72252032317800285"/>
    <n v="61.494228586139997"/>
    <n v="1.1612955286864778E-2"/>
    <n v="0.98838704471313521"/>
    <n v="3736.3777244799999"/>
    <n v="0"/>
    <n v="43.390387449223802"/>
    <n v="3692.987337030776"/>
    <n v="1474.7767832519276"/>
    <n v="0"/>
    <n v="17.126516842010904"/>
    <n v="1457.6502664099166"/>
    <n v="0"/>
    <n v="60.516904291234709"/>
    <n v="5150.6376034406931"/>
  </r>
  <r>
    <n v="1320"/>
    <s v="Calgary"/>
    <s v="Developing"/>
    <s v="SETON"/>
    <x v="1"/>
    <n v="22.422929123399999"/>
    <n v="22.422929123399999"/>
    <n v="0"/>
    <n v="1"/>
    <n v="0"/>
    <n v="39"/>
    <n v="0"/>
    <n v="39"/>
    <n v="0"/>
    <n v="13135.425765398408"/>
    <n v="0"/>
    <n v="13135.425765398408"/>
    <n v="0"/>
    <n v="0"/>
    <n v="13174.425765398408"/>
    <n v="0"/>
  </r>
  <r>
    <n v="1321"/>
    <s v="Calgary"/>
    <s v="Developing"/>
    <s v="SETON"/>
    <x v="1"/>
    <n v="20.330064750599998"/>
    <n v="20.330064750599998"/>
    <n v="0"/>
    <n v="1"/>
    <n v="0"/>
    <n v="0"/>
    <n v="0"/>
    <n v="0"/>
    <n v="0"/>
    <n v="85.597203316579566"/>
    <n v="0"/>
    <n v="85.597203316579566"/>
    <n v="0"/>
    <n v="0"/>
    <n v="85.597203316579566"/>
    <n v="0"/>
  </r>
  <r>
    <n v="1322"/>
    <s v="Calgary"/>
    <s v="Developing"/>
    <s v="CRANSTON"/>
    <x v="1"/>
    <n v="121.032758539"/>
    <n v="121.032758539"/>
    <n v="0"/>
    <n v="1"/>
    <n v="0"/>
    <n v="6415.04"/>
    <n v="0"/>
    <n v="6415.04"/>
    <n v="0"/>
    <n v="518.18766388387314"/>
    <n v="0"/>
    <n v="518.18766388387314"/>
    <n v="0"/>
    <n v="0"/>
    <n v="6933.227663883873"/>
    <n v="0"/>
  </r>
  <r>
    <n v="1323"/>
    <s v="Calgary"/>
    <s v="Developing"/>
    <s v="RANGEVIEW"/>
    <x v="1"/>
    <n v="57.695289733270002"/>
    <n v="21.048318571000003"/>
    <n v="36.646971162269999"/>
    <n v="0.36481866489115639"/>
    <n v="0.63518133510884356"/>
    <n v="3760.9270200699998"/>
    <n v="0"/>
    <n v="1372.0563742150127"/>
    <n v="2388.8706458549868"/>
    <n v="0"/>
    <n v="0"/>
    <n v="0"/>
    <n v="0"/>
    <n v="0"/>
    <n v="1372.0563742150127"/>
    <n v="2388.8706458549868"/>
  </r>
  <r>
    <n v="1324"/>
    <s v="Calgary"/>
    <s v="Developing"/>
    <s v="CRANSTON"/>
    <x v="1"/>
    <n v="107.98248037376389"/>
    <n v="107.980244188"/>
    <n v="2.2361857638900002E-3"/>
    <n v="0.9999792912169071"/>
    <n v="2.0708783092904248E-5"/>
    <n v="4807.6655909999999"/>
    <n v="0"/>
    <n v="4807.5660300960926"/>
    <n v="9.9560903907238305E-2"/>
    <n v="650.69541778112068"/>
    <n v="0"/>
    <n v="650.68194267085426"/>
    <n v="1.3475110266375939E-2"/>
    <n v="0"/>
    <n v="5458.247972766947"/>
    <n v="0.11303601417361424"/>
  </r>
  <r>
    <n v="1325"/>
    <s v="Calgary"/>
    <s v="Developing"/>
    <s v="SETON"/>
    <x v="1"/>
    <n v="48.870173976839993"/>
    <n v="41.239248908999997"/>
    <n v="7.6309250678399998"/>
    <n v="0.84385312253121181"/>
    <n v="0.15614687746878819"/>
    <n v="2621.3549835399999"/>
    <n v="0"/>
    <n v="2212.0385881229822"/>
    <n v="409.31639541701765"/>
    <n v="1163.2839627183412"/>
    <n v="0"/>
    <n v="981.64080433035394"/>
    <n v="181.6431583879872"/>
    <n v="0"/>
    <n v="3193.6793924533363"/>
    <n v="590.95955380500482"/>
  </r>
  <r>
    <n v="1326"/>
    <s v="Calgary"/>
    <s v="Developing"/>
    <s v="SETON"/>
    <x v="1"/>
    <n v="132.74238600519999"/>
    <n v="25.114906020199996"/>
    <n v="107.62747998499999"/>
    <n v="0.18920035096563773"/>
    <n v="0.8107996490343623"/>
    <n v="8458.5453855300002"/>
    <n v="0"/>
    <n v="1600.3597556010516"/>
    <n v="6858.1856299289493"/>
    <n v="3029.4216540343277"/>
    <n v="0"/>
    <n v="573.16764016619754"/>
    <n v="2456.2540138681302"/>
    <n v="0"/>
    <n v="2173.5273957672489"/>
    <n v="9314.439643797079"/>
  </r>
  <r>
    <n v="1327"/>
    <s v="Calgary"/>
    <s v="Developing"/>
    <s v="12I"/>
    <x v="1"/>
    <n v="213.90659543400002"/>
    <n v="7.1949740260000112"/>
    <n v="206.71162140800001"/>
    <n v="3.3636055080031368E-2"/>
    <n v="0.96636394491996858"/>
    <n v="13029.540824"/>
    <n v="0"/>
    <n v="438.2623528235813"/>
    <n v="12591.278471176418"/>
    <n v="50.153069491311967"/>
    <n v="0"/>
    <n v="1.6869514078424102"/>
    <n v="48.466118083469553"/>
    <n v="0"/>
    <n v="439.9493042314237"/>
    <n v="12639.744589259888"/>
  </r>
  <r>
    <n v="1328"/>
    <s v="Calgary"/>
    <s v="Developing"/>
    <s v="12I"/>
    <x v="1"/>
    <n v="77.767859544000004"/>
    <n v="0"/>
    <n v="77.767859544000004"/>
    <n v="0"/>
    <n v="1"/>
    <n v="4297.6914483299997"/>
    <n v="0"/>
    <n v="0"/>
    <n v="4297.6914483299997"/>
    <n v="50.000000227915152"/>
    <n v="0"/>
    <n v="0"/>
    <n v="50.000000227915152"/>
    <n v="0"/>
    <n v="0"/>
    <n v="4347.6914485579146"/>
  </r>
  <r>
    <n v="1329"/>
    <s v="Calgary"/>
    <s v="Developing"/>
    <s v="RANGEVIEW"/>
    <x v="1"/>
    <n v="130.11475871895601"/>
    <n v="2.3105106466400116"/>
    <n v="127.804248072316"/>
    <n v="1.7757483235477118E-2"/>
    <n v="0.9822425167645229"/>
    <n v="6997.4784658299995"/>
    <n v="0"/>
    <n v="124.25760654758837"/>
    <n v="6873.2208592824118"/>
    <n v="8.5566407788378201E-4"/>
    <n v="0"/>
    <n v="1.5194440518221246E-5"/>
    <n v="8.4046963736556077E-4"/>
    <n v="0"/>
    <n v="124.25762174202889"/>
    <n v="6873.2216997520491"/>
  </r>
  <r>
    <n v="1330"/>
    <s v="Calgary"/>
    <s v="Developing"/>
    <s v="RANGEVIEW"/>
    <x v="1"/>
    <n v="135.69695534427893"/>
    <n v="16.453162934600002"/>
    <n v="119.24379240967893"/>
    <n v="0.1212493153796739"/>
    <n v="0.87875068462032613"/>
    <n v="7401.8569570700001"/>
    <n v="0"/>
    <n v="897.47008858301388"/>
    <n v="6504.3868684869867"/>
    <n v="103.85178886157442"/>
    <n v="0"/>
    <n v="12.591958300420341"/>
    <n v="91.259830561154075"/>
    <n v="0"/>
    <n v="910.06204688343416"/>
    <n v="6595.6466990481404"/>
  </r>
  <r>
    <n v="1331"/>
    <s v="Calgary"/>
    <s v="Developing"/>
    <s v="12J"/>
    <x v="1"/>
    <n v="275.9182959518111"/>
    <n v="0"/>
    <n v="275.9182959518111"/>
    <n v="0"/>
    <n v="1"/>
    <n v="17909.870354300001"/>
    <n v="0"/>
    <n v="0"/>
    <n v="17909.870354300001"/>
    <n v="50.000000000004206"/>
    <n v="0"/>
    <n v="0"/>
    <n v="50.000000000004206"/>
    <n v="0"/>
    <n v="0"/>
    <n v="17959.870354300005"/>
  </r>
  <r>
    <n v="1332"/>
    <s v="Calgary"/>
    <s v="Developing"/>
    <s v="12J"/>
    <x v="1"/>
    <n v="215.69678854899999"/>
    <n v="0"/>
    <n v="215.69678854899999"/>
    <n v="0"/>
    <n v="1"/>
    <n v="13824.979799700001"/>
    <n v="0"/>
    <n v="0"/>
    <n v="13824.979799700001"/>
    <n v="8.4419238508159147E-2"/>
    <n v="0"/>
    <n v="0"/>
    <n v="8.4419238508159147E-2"/>
    <n v="0"/>
    <n v="0"/>
    <n v="13825.064218938509"/>
  </r>
  <r>
    <n v="1333"/>
    <s v="Calgary"/>
    <s v="Developing"/>
    <s v="SETON"/>
    <x v="1"/>
    <n v="36.2408396911"/>
    <n v="36.2408396911"/>
    <n v="0"/>
    <n v="1"/>
    <n v="0"/>
    <n v="2919.9552972800002"/>
    <n v="0"/>
    <n v="2919.9552972800002"/>
    <n v="0"/>
    <n v="983.64640925544029"/>
    <n v="0"/>
    <n v="983.64640925544029"/>
    <n v="0"/>
    <n v="0"/>
    <n v="3903.6017065354404"/>
    <n v="0"/>
  </r>
  <r>
    <n v="1334"/>
    <s v="Calgary"/>
    <s v="Developing"/>
    <s v="SETON"/>
    <x v="1"/>
    <n v="50.339389233199995"/>
    <n v="22.651293244499996"/>
    <n v="27.688095988699999"/>
    <n v="0.44997155487061297"/>
    <n v="0.55002844512938709"/>
    <n v="3731.2268577300001"/>
    <n v="0"/>
    <n v="1678.9459507477595"/>
    <n v="2052.2809069822406"/>
    <n v="1156.3077470492779"/>
    <n v="0"/>
    <n v="520.305594848699"/>
    <n v="636.00215220057896"/>
    <n v="0"/>
    <n v="2199.2515455964585"/>
    <n v="2688.2830591828197"/>
  </r>
  <r>
    <n v="1335"/>
    <s v="Calgary"/>
    <s v="Developing"/>
    <s v="SETON"/>
    <x v="1"/>
    <n v="33.799330680300002"/>
    <n v="23.274861417500002"/>
    <n v="10.5244692628"/>
    <n v="0.68861900366168483"/>
    <n v="0.31138099633831517"/>
    <n v="0"/>
    <n v="0"/>
    <n v="0"/>
    <n v="0"/>
    <n v="97.642071082963795"/>
    <n v="0"/>
    <n v="67.23818570461394"/>
    <n v="30.403885378349859"/>
    <n v="0"/>
    <n v="67.23818570461394"/>
    <n v="30.403885378349859"/>
  </r>
  <r>
    <n v="1336"/>
    <s v="Calgary"/>
    <s v="Developing"/>
    <s v="AUBURN BAY"/>
    <x v="1"/>
    <n v="29.3399704353"/>
    <n v="29.3399704353"/>
    <n v="0"/>
    <n v="1"/>
    <n v="0"/>
    <n v="1576.87"/>
    <n v="0"/>
    <n v="1576.87"/>
    <n v="0"/>
    <n v="800.15662812802248"/>
    <n v="0"/>
    <n v="800.15662812802248"/>
    <n v="0"/>
    <n v="0"/>
    <n v="2377.0266281280224"/>
    <n v="0"/>
  </r>
  <r>
    <n v="1337"/>
    <s v="Calgary"/>
    <s v="Developing"/>
    <s v="AUBURN BAY"/>
    <x v="1"/>
    <n v="30.1921790504"/>
    <n v="30.1921790504"/>
    <n v="0"/>
    <n v="1"/>
    <n v="0"/>
    <n v="1163"/>
    <n v="0"/>
    <n v="1163"/>
    <n v="0"/>
    <n v="295.93810125657757"/>
    <n v="0"/>
    <n v="295.93810125657757"/>
    <n v="0"/>
    <n v="0"/>
    <n v="1458.9381012565775"/>
    <n v="0"/>
  </r>
  <r>
    <n v="1338"/>
    <s v="Calgary"/>
    <s v="Developing"/>
    <s v="AUBURN BAY"/>
    <x v="1"/>
    <n v="31.366308323999998"/>
    <n v="31.366308323999998"/>
    <n v="0"/>
    <n v="1"/>
    <n v="0"/>
    <n v="1450.9780000000001"/>
    <n v="0"/>
    <n v="1450.9780000000001"/>
    <n v="0"/>
    <n v="100.65432075499999"/>
    <n v="0"/>
    <n v="100.65432075499999"/>
    <n v="0"/>
    <n v="0"/>
    <n v="1551.6323207550001"/>
    <n v="0"/>
  </r>
  <r>
    <n v="1339"/>
    <s v="Calgary"/>
    <s v="Developing"/>
    <s v="AUBURN BAY"/>
    <x v="1"/>
    <n v="33.902837544800001"/>
    <n v="33.902837544800001"/>
    <n v="0"/>
    <n v="1"/>
    <n v="0"/>
    <n v="2795"/>
    <n v="0"/>
    <n v="2795"/>
    <n v="0"/>
    <n v="210.53064060000005"/>
    <n v="0"/>
    <n v="210.53064060000005"/>
    <n v="0"/>
    <n v="0"/>
    <n v="3005.5306406"/>
    <n v="0"/>
  </r>
  <r>
    <n v="1401"/>
    <s v="Calgary"/>
    <s v="Developed"/>
    <s v="DOUGLASDALE/GLEN"/>
    <x v="0"/>
    <n v="46.164797554300002"/>
    <n v="0"/>
    <n v="0"/>
    <n v="0"/>
    <n v="0"/>
    <n v="2043.3278021199999"/>
    <n v="2043.3278021199999"/>
    <n v="0"/>
    <n v="0"/>
    <n v="254.14612258131655"/>
    <n v="254.14612258131655"/>
    <n v="0"/>
    <n v="0"/>
    <n v="2297.4739247013163"/>
    <n v="0"/>
    <n v="0"/>
  </r>
  <r>
    <n v="1402"/>
    <s v="Calgary"/>
    <s v="Developed"/>
    <s v="DOUGLASDALE/GLEN"/>
    <x v="0"/>
    <n v="58.378592664099997"/>
    <n v="0"/>
    <n v="0"/>
    <n v="0"/>
    <n v="0"/>
    <n v="1288.64426177"/>
    <n v="1288.64426177"/>
    <n v="0"/>
    <n v="0"/>
    <n v="194.35191263775073"/>
    <n v="194.35191263775073"/>
    <n v="0"/>
    <n v="0"/>
    <n v="1482.9961744077507"/>
    <n v="0"/>
    <n v="0"/>
  </r>
  <r>
    <n v="1403"/>
    <s v="Calgary"/>
    <s v="Developed"/>
    <s v="DOUGLASDALE/GLEN"/>
    <x v="0"/>
    <n v="36.047845709800001"/>
    <n v="0"/>
    <n v="0"/>
    <n v="0"/>
    <n v="0"/>
    <n v="1334.1127785399999"/>
    <n v="1334.1127785399999"/>
    <n v="0"/>
    <n v="0"/>
    <n v="122.49992166771662"/>
    <n v="122.49992166771662"/>
    <n v="0"/>
    <n v="0"/>
    <n v="1456.6127002077164"/>
    <n v="0"/>
    <n v="0"/>
  </r>
  <r>
    <n v="1404"/>
    <s v="Calgary"/>
    <s v="Developed"/>
    <s v="DOUGLASDALE/GLEN"/>
    <x v="0"/>
    <n v="40.602839617299999"/>
    <n v="0"/>
    <n v="0"/>
    <n v="0"/>
    <n v="0"/>
    <n v="2164.7449276699999"/>
    <n v="2164.7449276699999"/>
    <n v="0"/>
    <n v="0"/>
    <n v="136.42937367029063"/>
    <n v="136.42937367029063"/>
    <n v="0"/>
    <n v="0"/>
    <n v="2301.1743013402906"/>
    <n v="0"/>
    <n v="0"/>
  </r>
  <r>
    <n v="1405"/>
    <s v="Calgary"/>
    <s v="Developed"/>
    <s v="DOUGLASDALE/GLEN"/>
    <x v="0"/>
    <n v="55.9934721463"/>
    <n v="0"/>
    <n v="0"/>
    <n v="0"/>
    <n v="0"/>
    <n v="1579.1991699600001"/>
    <n v="1579.1991699600001"/>
    <n v="0"/>
    <n v="0"/>
    <n v="124.99353229160431"/>
    <n v="124.99353229160431"/>
    <n v="0"/>
    <n v="0"/>
    <n v="1704.1927022516043"/>
    <n v="0"/>
    <n v="0"/>
  </r>
  <r>
    <n v="1406"/>
    <s v="Calgary"/>
    <s v="Developed"/>
    <s v="DOUGLASDALE/GLEN"/>
    <x v="0"/>
    <n v="31.619235533600001"/>
    <n v="0"/>
    <n v="0"/>
    <n v="0"/>
    <n v="0"/>
    <n v="1337.74127148"/>
    <n v="1337.74127148"/>
    <n v="0"/>
    <n v="0"/>
    <n v="165.77194222735685"/>
    <n v="165.77194222735685"/>
    <n v="0"/>
    <n v="0"/>
    <n v="1503.513213707357"/>
    <n v="0"/>
    <n v="0"/>
  </r>
  <r>
    <n v="1407"/>
    <s v="Calgary"/>
    <s v="Developed"/>
    <s v="MCKENZIE LAKE"/>
    <x v="0"/>
    <n v="43.035647675600003"/>
    <n v="0"/>
    <n v="0"/>
    <n v="0"/>
    <n v="0"/>
    <n v="1614.6867896599999"/>
    <n v="1614.6867896599999"/>
    <n v="0"/>
    <n v="0"/>
    <n v="313.57414076224876"/>
    <n v="313.57414076224876"/>
    <n v="0"/>
    <n v="0"/>
    <n v="1928.2609304222487"/>
    <n v="0"/>
    <n v="0"/>
  </r>
  <r>
    <n v="1408"/>
    <s v="Calgary"/>
    <s v="Developed"/>
    <s v="MCKENZIE LAKE"/>
    <x v="0"/>
    <n v="44.627123466"/>
    <n v="0"/>
    <n v="0"/>
    <n v="0"/>
    <n v="0"/>
    <n v="2451.9728668799999"/>
    <n v="2451.9728668799999"/>
    <n v="0"/>
    <n v="0"/>
    <n v="105.85436843058929"/>
    <n v="105.85436843058929"/>
    <n v="0"/>
    <n v="0"/>
    <n v="2557.827235310589"/>
    <n v="0"/>
    <n v="0"/>
  </r>
  <r>
    <n v="1409"/>
    <s v="Calgary"/>
    <s v="Developed"/>
    <s v="MCKENZIE LAKE"/>
    <x v="0"/>
    <n v="41.7374695018"/>
    <n v="0"/>
    <n v="0"/>
    <n v="0"/>
    <n v="0"/>
    <n v="1993.96074888"/>
    <n v="1993.96074888"/>
    <n v="0"/>
    <n v="0"/>
    <n v="159.43032891370441"/>
    <n v="159.43032891370441"/>
    <n v="0"/>
    <n v="0"/>
    <n v="2153.3910777937044"/>
    <n v="0"/>
    <n v="0"/>
  </r>
  <r>
    <n v="1410"/>
    <s v="Calgary"/>
    <s v="Developed"/>
    <s v="MCKENZIE LAKE"/>
    <x v="0"/>
    <n v="59.091539864700003"/>
    <n v="0"/>
    <n v="0"/>
    <n v="0"/>
    <n v="0"/>
    <n v="2535.9834193400002"/>
    <n v="2535.9834193400002"/>
    <n v="0"/>
    <n v="0"/>
    <n v="214.15149075995097"/>
    <n v="214.15149075995097"/>
    <n v="0"/>
    <n v="0"/>
    <n v="2750.134910099951"/>
    <n v="0"/>
    <n v="0"/>
  </r>
  <r>
    <n v="1411"/>
    <s v="Calgary"/>
    <s v="Developed"/>
    <s v="MCKENZIE LAKE"/>
    <x v="0"/>
    <n v="63.874940447199997"/>
    <n v="0"/>
    <n v="0"/>
    <n v="0"/>
    <n v="0"/>
    <n v="2592.8143658600002"/>
    <n v="2592.8143658600002"/>
    <n v="0"/>
    <n v="0"/>
    <n v="152.92268906095148"/>
    <n v="152.92268906095148"/>
    <n v="0"/>
    <n v="0"/>
    <n v="2745.7370549209518"/>
    <n v="0"/>
    <n v="0"/>
  </r>
  <r>
    <n v="1412"/>
    <s v="Calgary"/>
    <s v="Developed"/>
    <s v="MCKENZIE LAKE"/>
    <x v="0"/>
    <n v="72.863771934200003"/>
    <n v="0"/>
    <n v="0"/>
    <n v="0"/>
    <n v="0"/>
    <n v="2885.5872441800002"/>
    <n v="2885.5872441800002"/>
    <n v="0"/>
    <n v="0"/>
    <n v="533.26916066667161"/>
    <n v="533.26916066667161"/>
    <n v="0"/>
    <n v="0"/>
    <n v="3418.8564048466719"/>
    <n v="0"/>
    <n v="0"/>
  </r>
  <r>
    <n v="1413"/>
    <s v="Calgary"/>
    <s v="Developed"/>
    <s v="MCKENZIE LAKE"/>
    <x v="0"/>
    <n v="56.661827795999997"/>
    <n v="0"/>
    <n v="0"/>
    <n v="0"/>
    <n v="0"/>
    <n v="1567.0002984"/>
    <n v="1567.0002984"/>
    <n v="0"/>
    <n v="0"/>
    <n v="204.19263640397861"/>
    <n v="204.19263640397861"/>
    <n v="0"/>
    <n v="0"/>
    <n v="1771.1929348039787"/>
    <n v="0"/>
    <n v="0"/>
  </r>
  <r>
    <n v="1414"/>
    <s v="Calgary"/>
    <s v="Developing"/>
    <s v="MCKENZIE TOWNE"/>
    <x v="0"/>
    <n v="34.907609975500002"/>
    <n v="0"/>
    <n v="0"/>
    <n v="0"/>
    <n v="0"/>
    <n v="2018"/>
    <n v="2018"/>
    <n v="0"/>
    <n v="0"/>
    <n v="142.50056062619967"/>
    <n v="142.50056062619967"/>
    <n v="0"/>
    <n v="0"/>
    <n v="2160.5005606261998"/>
    <n v="0"/>
    <n v="0"/>
  </r>
  <r>
    <n v="1415"/>
    <s v="Calgary"/>
    <s v="Developing"/>
    <s v="MCKENZIE TOWNE"/>
    <x v="0"/>
    <n v="28.256211659600002"/>
    <n v="0"/>
    <n v="0"/>
    <n v="0"/>
    <n v="0"/>
    <n v="742"/>
    <n v="742"/>
    <n v="0"/>
    <n v="0"/>
    <n v="81.158183277350929"/>
    <n v="81.158183277350929"/>
    <n v="0"/>
    <n v="0"/>
    <n v="823.15818327735087"/>
    <n v="0"/>
    <n v="0"/>
  </r>
  <r>
    <n v="1416"/>
    <s v="Calgary"/>
    <s v="Developing"/>
    <s v="MCKENZIE TOWNE"/>
    <x v="0"/>
    <n v="59.545568125899997"/>
    <n v="0"/>
    <n v="0"/>
    <n v="0"/>
    <n v="0"/>
    <n v="2477"/>
    <n v="2477"/>
    <n v="0"/>
    <n v="0"/>
    <n v="503.86430094112319"/>
    <n v="503.86430094112319"/>
    <n v="0"/>
    <n v="0"/>
    <n v="2980.864300941123"/>
    <n v="0"/>
    <n v="0"/>
  </r>
  <r>
    <n v="1417"/>
    <s v="Calgary"/>
    <s v="Developing"/>
    <s v="MCKENZIE TOWNE"/>
    <x v="0"/>
    <n v="24.116843851500001"/>
    <n v="0"/>
    <n v="0"/>
    <n v="0"/>
    <n v="0"/>
    <n v="951"/>
    <n v="951"/>
    <n v="0"/>
    <n v="0"/>
    <n v="920.22404667891533"/>
    <n v="920.22404667891533"/>
    <n v="0"/>
    <n v="0"/>
    <n v="1871.2240466789153"/>
    <n v="0"/>
    <n v="0"/>
  </r>
  <r>
    <n v="1418"/>
    <s v="Calgary"/>
    <s v="Developing"/>
    <s v="MCKENZIE TOWNE"/>
    <x v="0"/>
    <n v="70.273499902699996"/>
    <n v="0"/>
    <n v="0"/>
    <n v="0"/>
    <n v="0"/>
    <n v="3092"/>
    <n v="3092"/>
    <n v="0"/>
    <n v="0"/>
    <n v="435.95441234946986"/>
    <n v="435.95441234946986"/>
    <n v="0"/>
    <n v="0"/>
    <n v="3527.9544123494697"/>
    <n v="0"/>
    <n v="0"/>
  </r>
  <r>
    <n v="1419"/>
    <s v="Calgary"/>
    <s v="Developing"/>
    <s v="MCKENZIE TOWNE"/>
    <x v="0"/>
    <n v="30.5524786187"/>
    <n v="0"/>
    <n v="0"/>
    <n v="0"/>
    <n v="0"/>
    <n v="1671"/>
    <n v="1671"/>
    <n v="0"/>
    <n v="0"/>
    <n v="198.59296238520275"/>
    <n v="198.59296238520275"/>
    <n v="0"/>
    <n v="0"/>
    <n v="1869.5929623852028"/>
    <n v="0"/>
    <n v="0"/>
  </r>
  <r>
    <n v="1420"/>
    <s v="Calgary"/>
    <s v="Developing"/>
    <s v="MCKENZIE TOWNE"/>
    <x v="0"/>
    <n v="24.7361133305"/>
    <n v="0"/>
    <n v="0"/>
    <n v="0"/>
    <n v="0"/>
    <n v="565"/>
    <n v="565"/>
    <n v="0"/>
    <n v="0"/>
    <n v="4598.9944725223586"/>
    <n v="4598.9944725223586"/>
    <n v="0"/>
    <n v="0"/>
    <n v="5163.9944725223586"/>
    <n v="0"/>
    <n v="0"/>
  </r>
  <r>
    <n v="1421"/>
    <s v="Calgary"/>
    <s v="Developing"/>
    <s v="NEW BRIGHTON"/>
    <x v="1"/>
    <n v="45.380567166500001"/>
    <n v="45.380567166500001"/>
    <n v="0"/>
    <n v="1"/>
    <n v="0"/>
    <n v="2614"/>
    <n v="0"/>
    <n v="2614"/>
    <n v="0"/>
    <n v="181.96458769478477"/>
    <n v="0"/>
    <n v="181.96458769478477"/>
    <n v="0"/>
    <n v="0"/>
    <n v="2795.9645876947848"/>
    <n v="0"/>
  </r>
  <r>
    <n v="1422"/>
    <s v="Calgary"/>
    <s v="Developing"/>
    <s v="NEW BRIGHTON"/>
    <x v="1"/>
    <n v="18.792167969099999"/>
    <n v="18.792167969099999"/>
    <n v="0"/>
    <n v="1"/>
    <n v="0"/>
    <n v="1019"/>
    <n v="0"/>
    <n v="1019"/>
    <n v="0"/>
    <n v="89.608168562000003"/>
    <n v="0"/>
    <n v="89.608168562000003"/>
    <n v="0"/>
    <n v="0"/>
    <n v="1108.6081685619999"/>
    <n v="0"/>
  </r>
  <r>
    <n v="1423"/>
    <s v="Calgary"/>
    <s v="Developing"/>
    <s v="NEW BRIGHTON"/>
    <x v="1"/>
    <n v="65.181391845199997"/>
    <n v="65.181391845199997"/>
    <n v="0"/>
    <n v="1"/>
    <n v="0"/>
    <n v="2608"/>
    <n v="0"/>
    <n v="2608"/>
    <n v="0"/>
    <n v="528.06055310173622"/>
    <n v="0"/>
    <n v="528.06055310173622"/>
    <n v="0"/>
    <n v="0"/>
    <n v="3136.0605531017363"/>
    <n v="0"/>
  </r>
  <r>
    <n v="1424"/>
    <s v="Calgary"/>
    <s v="Developing"/>
    <s v="NEW BRIGHTON"/>
    <x v="1"/>
    <n v="30.181270995599998"/>
    <n v="30.181270995599998"/>
    <n v="0"/>
    <n v="1"/>
    <n v="0"/>
    <n v="1995"/>
    <n v="0"/>
    <n v="1995"/>
    <n v="0"/>
    <n v="199.85705421121534"/>
    <n v="0"/>
    <n v="199.85705421121534"/>
    <n v="0"/>
    <n v="0"/>
    <n v="2194.8570542112152"/>
    <n v="0"/>
  </r>
  <r>
    <n v="1425"/>
    <s v="Calgary"/>
    <s v="Developing"/>
    <s v="NEW BRIGHTON"/>
    <x v="1"/>
    <n v="32.535656857699998"/>
    <n v="32.535656857699998"/>
    <n v="0"/>
    <n v="1"/>
    <n v="0"/>
    <n v="2221"/>
    <n v="0"/>
    <n v="2221"/>
    <n v="0"/>
    <n v="141.89755067864331"/>
    <n v="0"/>
    <n v="141.89755067864331"/>
    <n v="0"/>
    <n v="0"/>
    <n v="2362.8975506786433"/>
    <n v="0"/>
  </r>
  <r>
    <n v="1426"/>
    <s v="Calgary"/>
    <s v="Developing"/>
    <s v="COPPERFIELD"/>
    <x v="1"/>
    <n v="94.695128171099995"/>
    <n v="94.695128171099995"/>
    <n v="0"/>
    <n v="1"/>
    <n v="0"/>
    <n v="4352.1480000000001"/>
    <n v="0"/>
    <n v="4352.1480000000001"/>
    <n v="0"/>
    <n v="429.26624545918668"/>
    <n v="0"/>
    <n v="429.26624545918668"/>
    <n v="0"/>
    <n v="0"/>
    <n v="4781.4142454591865"/>
    <n v="0"/>
  </r>
  <r>
    <n v="1427"/>
    <s v="Calgary"/>
    <s v="Developing"/>
    <s v="COPPERFIELD"/>
    <x v="1"/>
    <n v="23.5120517943"/>
    <n v="23.5120517943"/>
    <n v="0"/>
    <n v="1"/>
    <n v="0"/>
    <n v="1207"/>
    <n v="0"/>
    <n v="1207"/>
    <n v="0"/>
    <n v="328.37630912678253"/>
    <n v="0"/>
    <n v="328.37630912678253"/>
    <n v="0"/>
    <n v="0"/>
    <n v="1535.3763091267824"/>
    <n v="0"/>
  </r>
  <r>
    <n v="1428"/>
    <s v="Calgary"/>
    <s v="Developing"/>
    <s v="COPPERFIELD"/>
    <x v="1"/>
    <n v="17.2774533274"/>
    <n v="17.2774533274"/>
    <n v="0"/>
    <n v="1"/>
    <n v="0"/>
    <n v="410.24200000000002"/>
    <n v="0"/>
    <n v="410.24200000000002"/>
    <n v="0"/>
    <n v="49.819224091202088"/>
    <n v="0"/>
    <n v="49.819224091202088"/>
    <n v="0"/>
    <n v="0"/>
    <n v="460.06122409120212"/>
    <n v="0"/>
  </r>
  <r>
    <n v="1429"/>
    <s v="Calgary"/>
    <s v="Developing"/>
    <s v="COPPERFIELD"/>
    <x v="1"/>
    <n v="57.091269178399997"/>
    <n v="57.091269178399997"/>
    <n v="0"/>
    <n v="1"/>
    <n v="0"/>
    <n v="3617"/>
    <n v="0"/>
    <n v="3617"/>
    <n v="0"/>
    <n v="252.23509075668053"/>
    <n v="0"/>
    <n v="252.23509075668053"/>
    <n v="0"/>
    <n v="0"/>
    <n v="3869.2350907566806"/>
    <n v="0"/>
  </r>
  <r>
    <n v="1430"/>
    <s v="Calgary"/>
    <s v="Developing"/>
    <s v="COPPERFIELD"/>
    <x v="1"/>
    <n v="51.700773731600002"/>
    <n v="51.700773731600002"/>
    <n v="0"/>
    <n v="1"/>
    <n v="0"/>
    <n v="3143"/>
    <n v="0"/>
    <n v="3143"/>
    <n v="0"/>
    <n v="197.1407276204703"/>
    <n v="0"/>
    <n v="197.1407276204703"/>
    <n v="0"/>
    <n v="0"/>
    <n v="3340.1407276204704"/>
    <n v="0"/>
  </r>
  <r>
    <n v="1431"/>
    <s v="Calgary"/>
    <s v="Developing"/>
    <s v="12C"/>
    <x v="1"/>
    <n v="123.6581965330523"/>
    <n v="8.9910431052302897E-2"/>
    <n v="123.568286102"/>
    <n v="7.2708832550595181E-4"/>
    <n v="0.99927291167449406"/>
    <n v="4227.4943999999996"/>
    <n v="0"/>
    <n v="3.0737618243817884"/>
    <n v="4224.4206381756176"/>
    <n v="193.42844348807193"/>
    <n v="0"/>
    <n v="0.14063956308096484"/>
    <n v="193.28780392499098"/>
    <n v="0"/>
    <n v="3.2144013874627531"/>
    <n v="4417.7084421006084"/>
  </r>
  <r>
    <n v="1432"/>
    <s v="Calgary"/>
    <s v="Developing"/>
    <s v="HOTCHKISS"/>
    <x v="1"/>
    <n v="193.34989454884439"/>
    <n v="13.381845834899991"/>
    <n v="179.9680487139444"/>
    <n v="6.921051529986455E-2"/>
    <n v="0.93078948470013545"/>
    <n v="12559.0202715"/>
    <n v="0"/>
    <n v="869.2162646519597"/>
    <n v="11689.80400684804"/>
    <n v="716.1223181483615"/>
    <n v="0"/>
    <n v="49.56319465678164"/>
    <n v="666.55912349157984"/>
    <n v="0"/>
    <n v="918.77945930874137"/>
    <n v="12356.36313033962"/>
  </r>
  <r>
    <n v="1433"/>
    <s v="Calgary"/>
    <s v="Developing"/>
    <s v="12L"/>
    <x v="1"/>
    <n v="219.5956971486824"/>
    <n v="0"/>
    <n v="219.5956971486824"/>
    <n v="0"/>
    <n v="1"/>
    <n v="15747.3095125"/>
    <n v="0"/>
    <n v="0"/>
    <n v="15747.3095125"/>
    <n v="6.9104324157230863"/>
    <n v="0"/>
    <n v="0"/>
    <n v="6.9104324157230863"/>
    <n v="0"/>
    <n v="0"/>
    <n v="15754.219944915723"/>
  </r>
  <r>
    <n v="1435"/>
    <s v="Calgary"/>
    <s v="Developing"/>
    <s v="HOTCHKISS"/>
    <x v="1"/>
    <n v="7.1526413907280002"/>
    <n v="0.11452757086799981"/>
    <n v="7.0381138198600004"/>
    <n v="1.6011926868927384E-2"/>
    <n v="0.98398807313107262"/>
    <n v="0"/>
    <n v="0"/>
    <n v="0"/>
    <n v="0"/>
    <n v="10.905914470000003"/>
    <n v="0"/>
    <n v="0.174624704932417"/>
    <n v="10.731289765067586"/>
    <n v="0"/>
    <n v="0.174624704932417"/>
    <n v="10.731289765067586"/>
  </r>
  <r>
    <n v="1436"/>
    <s v="Calgary"/>
    <s v="Developing"/>
    <s v="NEW BRIGHTON"/>
    <x v="1"/>
    <n v="18.287580663"/>
    <n v="18.287580663"/>
    <n v="0"/>
    <n v="1"/>
    <n v="0"/>
    <n v="0"/>
    <n v="0"/>
    <n v="0"/>
    <n v="0"/>
    <n v="110.00167506900002"/>
    <n v="0"/>
    <n v="110.00167506900002"/>
    <n v="0"/>
    <n v="0"/>
    <n v="110.00167506900002"/>
    <n v="0"/>
  </r>
  <r>
    <n v="1437"/>
    <s v="Calgary"/>
    <s v="Developing"/>
    <s v="MCKENZIE TOWNE"/>
    <x v="0"/>
    <n v="11.140698212"/>
    <n v="0"/>
    <n v="0"/>
    <n v="0"/>
    <n v="0"/>
    <n v="943"/>
    <n v="943"/>
    <n v="0"/>
    <n v="0"/>
    <n v="62.794564742797455"/>
    <n v="62.794564742797455"/>
    <n v="0"/>
    <n v="0"/>
    <n v="1005.7945647427974"/>
    <n v="0"/>
    <n v="0"/>
  </r>
  <r>
    <n v="1438"/>
    <s v="Calgary"/>
    <s v="Developing"/>
    <s v="MCKENZIE TOWNE"/>
    <x v="0"/>
    <n v="17.9564967116"/>
    <n v="0"/>
    <n v="0"/>
    <n v="0"/>
    <n v="0"/>
    <n v="705"/>
    <n v="705"/>
    <n v="0"/>
    <n v="0"/>
    <n v="60.104852338000001"/>
    <n v="60.104852338000001"/>
    <n v="0"/>
    <n v="0"/>
    <n v="765.104852338"/>
    <n v="0"/>
    <n v="0"/>
  </r>
  <r>
    <n v="1439"/>
    <s v="Calgary"/>
    <s v="Developing"/>
    <s v="MCKENZIE TOWNE"/>
    <x v="0"/>
    <n v="34.860191738600001"/>
    <n v="0"/>
    <n v="0"/>
    <n v="0"/>
    <n v="0"/>
    <n v="1682"/>
    <n v="1682"/>
    <n v="0"/>
    <n v="0"/>
    <n v="120.66292968635169"/>
    <n v="120.66292968635169"/>
    <n v="0"/>
    <n v="0"/>
    <n v="1802.6629296863516"/>
    <n v="0"/>
    <n v="0"/>
  </r>
  <r>
    <n v="1440"/>
    <s v="Calgary"/>
    <s v="Developing"/>
    <s v="COPPERFIELD"/>
    <x v="1"/>
    <n v="25.766943992400002"/>
    <n v="25.766943992400002"/>
    <n v="0"/>
    <n v="1"/>
    <n v="0"/>
    <n v="1190"/>
    <n v="0"/>
    <n v="1190"/>
    <n v="0"/>
    <n v="128.72780149399998"/>
    <n v="0"/>
    <n v="128.72780149399998"/>
    <n v="0"/>
    <n v="0"/>
    <n v="1318.727801494"/>
    <n v="0"/>
  </r>
  <r>
    <n v="1441"/>
    <s v="Calgary"/>
    <s v="Developing"/>
    <s v="MCKENZIE TOWNE"/>
    <x v="0"/>
    <n v="43.314245399999997"/>
    <n v="0"/>
    <n v="0"/>
    <n v="0"/>
    <n v="0"/>
    <n v="3437"/>
    <n v="3437"/>
    <n v="0"/>
    <n v="0"/>
    <n v="267.12644700933674"/>
    <n v="267.12644700933674"/>
    <n v="0"/>
    <n v="0"/>
    <n v="3704.1264470093365"/>
    <n v="0"/>
    <n v="0"/>
  </r>
  <r>
    <n v="1442"/>
    <s v="Calgary"/>
    <s v="Developing"/>
    <s v="NEW BRIGHTON"/>
    <x v="1"/>
    <n v="27.262053201099999"/>
    <n v="27.262053201099999"/>
    <n v="0"/>
    <n v="1"/>
    <n v="0"/>
    <n v="1645"/>
    <n v="0"/>
    <n v="1645"/>
    <n v="0"/>
    <n v="147.82944504540848"/>
    <n v="0"/>
    <n v="147.82944504540848"/>
    <n v="0"/>
    <n v="0"/>
    <n v="1792.8294450454084"/>
    <n v="0"/>
  </r>
  <r>
    <n v="1443"/>
    <s v="Calgary"/>
    <s v="Developing"/>
    <s v="NEW BRIGHTON"/>
    <x v="1"/>
    <n v="16.6090510123"/>
    <n v="16.6090510123"/>
    <n v="0"/>
    <n v="1"/>
    <n v="0"/>
    <n v="0"/>
    <n v="0"/>
    <n v="0"/>
    <n v="0"/>
    <n v="29.435771827176325"/>
    <n v="0"/>
    <n v="29.435771827176325"/>
    <n v="0"/>
    <n v="0"/>
    <n v="29.435771827176325"/>
    <n v="0"/>
  </r>
  <r>
    <n v="1444"/>
    <s v="Calgary"/>
    <s v="Developing"/>
    <s v="NEW BRIGHTON"/>
    <x v="1"/>
    <n v="13.3102059922"/>
    <n v="13.3102059922"/>
    <n v="0"/>
    <n v="1"/>
    <n v="0"/>
    <n v="1001"/>
    <n v="0"/>
    <n v="1001"/>
    <n v="0"/>
    <n v="79.17312963799094"/>
    <n v="0"/>
    <n v="79.17312963799094"/>
    <n v="0"/>
    <n v="0"/>
    <n v="1080.173129637991"/>
    <n v="0"/>
  </r>
  <r>
    <n v="1445"/>
    <s v="Calgary"/>
    <s v="Developing"/>
    <s v="MCKENZIE TOWNE"/>
    <x v="0"/>
    <n v="13.2288527984"/>
    <n v="0"/>
    <n v="0"/>
    <n v="0"/>
    <n v="0"/>
    <n v="0"/>
    <n v="0"/>
    <n v="0"/>
    <n v="0"/>
    <n v="1151.1267417690369"/>
    <n v="1151.1267417690369"/>
    <n v="0"/>
    <n v="0"/>
    <n v="1151.1267417690369"/>
    <n v="0"/>
    <n v="0"/>
  </r>
  <r>
    <n v="1446"/>
    <s v="Calgary"/>
    <s v="Developed"/>
    <s v="FISH CREEK PARK"/>
    <x v="0"/>
    <n v="8.0610364936299999E-5"/>
    <n v="0"/>
    <n v="0"/>
    <n v="0"/>
    <n v="0"/>
    <n v="1224.6590643500001"/>
    <n v="1224.6590643500001"/>
    <n v="0"/>
    <n v="0"/>
    <n v="187.19378544725132"/>
    <n v="187.19378544725132"/>
    <n v="0"/>
    <n v="0"/>
    <n v="1411.8528497972513"/>
    <n v="0"/>
    <n v="0"/>
  </r>
  <r>
    <n v="1501"/>
    <s v="Calgary"/>
    <s v="Developed"/>
    <s v="RIVERBEND"/>
    <x v="0"/>
    <n v="59.414154201599999"/>
    <n v="0"/>
    <n v="0"/>
    <n v="0"/>
    <n v="0"/>
    <n v="3077.4986071200001"/>
    <n v="3077.4986071200001"/>
    <n v="0"/>
    <n v="0"/>
    <n v="502.32146400129454"/>
    <n v="502.32146400129454"/>
    <n v="0"/>
    <n v="0"/>
    <n v="3579.8200711212949"/>
    <n v="0"/>
    <n v="0"/>
  </r>
  <r>
    <n v="1502"/>
    <s v="Calgary"/>
    <s v="Developed"/>
    <s v="RIVERBEND"/>
    <x v="0"/>
    <n v="27.6540906856"/>
    <n v="0"/>
    <n v="0"/>
    <n v="0"/>
    <n v="0"/>
    <n v="1290.3074800500001"/>
    <n v="1290.3074800500001"/>
    <n v="0"/>
    <n v="0"/>
    <n v="113.76625211953862"/>
    <n v="113.76625211953862"/>
    <n v="0"/>
    <n v="0"/>
    <n v="1404.0737321695387"/>
    <n v="0"/>
    <n v="0"/>
  </r>
  <r>
    <n v="1503"/>
    <s v="Calgary"/>
    <s v="Developed"/>
    <s v="DOUGLASDALE/GLEN"/>
    <x v="0"/>
    <n v="2.8660793476199999"/>
    <n v="0"/>
    <n v="0"/>
    <n v="0"/>
    <n v="0"/>
    <n v="4798.6736722100004"/>
    <n v="4798.6736722100004"/>
    <n v="0"/>
    <n v="0"/>
    <n v="11314.135347519225"/>
    <n v="11314.135347519225"/>
    <n v="0"/>
    <n v="0"/>
    <n v="16112.809019729226"/>
    <n v="0"/>
    <n v="0"/>
  </r>
  <r>
    <n v="1504"/>
    <s v="Calgary"/>
    <s v="Developed"/>
    <s v="DOUGLASDALE/GLEN"/>
    <x v="0"/>
    <n v="35.2986113551"/>
    <n v="0"/>
    <n v="0"/>
    <n v="0"/>
    <n v="0"/>
    <n v="2795.0055672499998"/>
    <n v="2795.0055672499998"/>
    <n v="0"/>
    <n v="0"/>
    <n v="347.96142779387264"/>
    <n v="347.96142779387264"/>
    <n v="0"/>
    <n v="0"/>
    <n v="3142.9669950438724"/>
    <n v="0"/>
    <n v="0"/>
  </r>
  <r>
    <n v="1505"/>
    <s v="Calgary"/>
    <s v="Developed"/>
    <s v="DOUGLASDALE/GLEN"/>
    <x v="0"/>
    <n v="0.85718003829699996"/>
    <n v="0"/>
    <n v="0"/>
    <n v="0"/>
    <n v="0"/>
    <n v="0"/>
    <n v="0"/>
    <n v="0"/>
    <n v="0"/>
    <n v="1412.8559576284388"/>
    <n v="1412.8559576284388"/>
    <n v="0"/>
    <n v="0"/>
    <n v="1412.8559576284388"/>
    <n v="0"/>
    <n v="0"/>
  </r>
  <r>
    <n v="1506"/>
    <s v="Calgary"/>
    <s v="Developed"/>
    <s v="RIVERBEND"/>
    <x v="0"/>
    <n v="21.772997653899999"/>
    <n v="0"/>
    <n v="0"/>
    <n v="0"/>
    <n v="0"/>
    <n v="1291.92628775"/>
    <n v="1291.92628775"/>
    <n v="0"/>
    <n v="0"/>
    <n v="26.347721585104559"/>
    <n v="26.347721585104559"/>
    <n v="0"/>
    <n v="0"/>
    <n v="1318.2740093351047"/>
    <n v="0"/>
    <n v="0"/>
  </r>
  <r>
    <n v="1507"/>
    <s v="Calgary"/>
    <s v="Developed"/>
    <s v="RIVERBEND"/>
    <x v="0"/>
    <n v="66.804836403699994"/>
    <n v="0"/>
    <n v="0"/>
    <n v="0"/>
    <n v="0"/>
    <n v="3247.6581245000002"/>
    <n v="3247.6581245000002"/>
    <n v="0"/>
    <n v="0"/>
    <n v="454.97984479763096"/>
    <n v="454.97984479763096"/>
    <n v="0"/>
    <n v="0"/>
    <n v="3702.6379692976311"/>
    <n v="0"/>
    <n v="0"/>
  </r>
  <r>
    <n v="1508"/>
    <s v="Calgary"/>
    <s v="Developed"/>
    <s v="RIVERBEND"/>
    <x v="0"/>
    <n v="7.3971360720100003"/>
    <n v="0"/>
    <n v="0"/>
    <n v="0"/>
    <n v="0"/>
    <n v="1775.6867108599999"/>
    <n v="1775.6867108599999"/>
    <n v="0"/>
    <n v="0"/>
    <n v="299.19809761354867"/>
    <n v="299.19809761354867"/>
    <n v="0"/>
    <n v="0"/>
    <n v="2074.8848084735487"/>
    <n v="0"/>
    <n v="0"/>
  </r>
  <r>
    <n v="1509"/>
    <s v="Calgary"/>
    <s v="Developed"/>
    <s v="SHEPARD INDUSTRIAL"/>
    <x v="0"/>
    <n v="22.5137137"/>
    <n v="0"/>
    <n v="0"/>
    <n v="0"/>
    <n v="0"/>
    <n v="1579.8813730300001"/>
    <n v="1579.8813730300001"/>
    <n v="0"/>
    <n v="0"/>
    <n v="1440.0697663922781"/>
    <n v="1440.0697663922781"/>
    <n v="0"/>
    <n v="0"/>
    <n v="3019.9511394222782"/>
    <n v="0"/>
    <n v="0"/>
  </r>
  <r>
    <n v="1510"/>
    <s v="Calgary"/>
    <s v="Developed"/>
    <s v="SHEPARD INDUSTRIAL"/>
    <x v="0"/>
    <n v="30.928163211899999"/>
    <n v="0"/>
    <n v="0"/>
    <n v="0"/>
    <n v="0"/>
    <n v="0"/>
    <n v="0"/>
    <n v="0"/>
    <n v="0"/>
    <n v="574.75785973311542"/>
    <n v="574.75785973311542"/>
    <n v="0"/>
    <n v="0"/>
    <n v="574.75785973311542"/>
    <n v="0"/>
    <n v="0"/>
  </r>
  <r>
    <n v="1511"/>
    <s v="Calgary"/>
    <s v="Developed"/>
    <s v="SHEPARD INDUSTRIAL"/>
    <x v="0"/>
    <n v="29.3859048767"/>
    <n v="0"/>
    <n v="0"/>
    <n v="0"/>
    <n v="0"/>
    <n v="0"/>
    <n v="0"/>
    <n v="0"/>
    <n v="0"/>
    <n v="7418.0644564873446"/>
    <n v="7418.0644564873446"/>
    <n v="0"/>
    <n v="0"/>
    <n v="7418.0644564873446"/>
    <n v="0"/>
    <n v="0"/>
  </r>
  <r>
    <n v="1512"/>
    <s v="Calgary"/>
    <s v="Developed"/>
    <s v="SHEPARD INDUSTRIAL"/>
    <x v="0"/>
    <n v="18.7925461315"/>
    <n v="0"/>
    <n v="0"/>
    <n v="0"/>
    <n v="0"/>
    <n v="0"/>
    <n v="0"/>
    <n v="0"/>
    <n v="0"/>
    <n v="1003.4427101397677"/>
    <n v="1003.4427101397677"/>
    <n v="0"/>
    <n v="0"/>
    <n v="1003.4427101397677"/>
    <n v="0"/>
    <n v="0"/>
  </r>
  <r>
    <n v="1513"/>
    <s v="Calgary"/>
    <s v="Developed"/>
    <s v="SHEPARD INDUSTRIAL"/>
    <x v="0"/>
    <n v="13.4492512158"/>
    <n v="0"/>
    <n v="0"/>
    <n v="0"/>
    <n v="0"/>
    <n v="0"/>
    <n v="0"/>
    <n v="0"/>
    <n v="0"/>
    <n v="901.52964958524228"/>
    <n v="901.52964958524228"/>
    <n v="0"/>
    <n v="0"/>
    <n v="901.52964958524228"/>
    <n v="0"/>
    <n v="0"/>
  </r>
  <r>
    <n v="1514"/>
    <s v="Calgary"/>
    <s v="Developed"/>
    <s v="SHEPARD INDUSTRIAL"/>
    <x v="0"/>
    <n v="60.241031497100003"/>
    <n v="0"/>
    <n v="0"/>
    <n v="0"/>
    <n v="0"/>
    <n v="0"/>
    <n v="0"/>
    <n v="0"/>
    <n v="0"/>
    <n v="84.685884636581036"/>
    <n v="84.685884636581036"/>
    <n v="0"/>
    <n v="0"/>
    <n v="84.685884636581036"/>
    <n v="0"/>
    <n v="0"/>
  </r>
  <r>
    <n v="1515"/>
    <s v="Calgary"/>
    <s v="Developed"/>
    <s v="SHEPARD INDUSTRIAL"/>
    <x v="0"/>
    <n v="92.526515211299994"/>
    <n v="0"/>
    <n v="0"/>
    <n v="0"/>
    <n v="0"/>
    <n v="0"/>
    <n v="0"/>
    <n v="0"/>
    <n v="0"/>
    <n v="2009.638606973378"/>
    <n v="2009.638606973378"/>
    <n v="0"/>
    <n v="0"/>
    <n v="2009.638606973378"/>
    <n v="0"/>
    <n v="0"/>
  </r>
  <r>
    <n v="1516"/>
    <s v="Calgary"/>
    <s v="Developed"/>
    <s v="SOUTH FOOTHILLS"/>
    <x v="0"/>
    <n v="68.289056752600004"/>
    <n v="0"/>
    <n v="0"/>
    <n v="0"/>
    <n v="0"/>
    <n v="0"/>
    <n v="0"/>
    <n v="0"/>
    <n v="0"/>
    <n v="3662.0335343054894"/>
    <n v="3662.0335343054894"/>
    <n v="0"/>
    <n v="0"/>
    <n v="3662.0335343054894"/>
    <n v="0"/>
    <n v="0"/>
  </r>
  <r>
    <n v="1517"/>
    <s v="Calgary"/>
    <s v="Developed"/>
    <s v="SOUTH FOOTHILLS"/>
    <x v="0"/>
    <n v="60.188638479700003"/>
    <n v="0"/>
    <n v="0"/>
    <n v="0"/>
    <n v="0"/>
    <n v="7.96028391829"/>
    <n v="7.96028391829"/>
    <n v="0"/>
    <n v="0"/>
    <n v="3279.0772422943919"/>
    <n v="3279.0772422943919"/>
    <n v="0"/>
    <n v="0"/>
    <n v="3287.0375262126818"/>
    <n v="0"/>
    <n v="0"/>
  </r>
  <r>
    <n v="1518"/>
    <s v="Calgary"/>
    <s v="Developed"/>
    <s v="SOUTH FOOTHILLS"/>
    <x v="0"/>
    <n v="63.003875202000003"/>
    <n v="0"/>
    <n v="0"/>
    <n v="0"/>
    <n v="0"/>
    <n v="0"/>
    <n v="0"/>
    <n v="0"/>
    <n v="0"/>
    <n v="1249.238132386504"/>
    <n v="1249.238132386504"/>
    <n v="0"/>
    <n v="0"/>
    <n v="1249.238132386504"/>
    <n v="0"/>
    <n v="0"/>
  </r>
  <r>
    <n v="1519"/>
    <s v="Calgary"/>
    <s v="Developed"/>
    <s v="EAST SHEPARD INDUSTRIAL"/>
    <x v="0"/>
    <n v="114.296934003"/>
    <n v="0"/>
    <n v="0"/>
    <n v="0"/>
    <n v="0"/>
    <n v="0"/>
    <n v="0"/>
    <n v="0"/>
    <n v="0"/>
    <n v="5146.9976186192007"/>
    <n v="5146.9976186192007"/>
    <n v="0"/>
    <n v="0"/>
    <n v="5146.9976186192007"/>
    <n v="0"/>
    <n v="0"/>
  </r>
  <r>
    <n v="1520"/>
    <s v="Calgary"/>
    <s v="Developed"/>
    <s v="EAST SHEPARD INDUSTRIAL"/>
    <x v="0"/>
    <n v="37.0285844271"/>
    <n v="0"/>
    <n v="0"/>
    <n v="0"/>
    <n v="0"/>
    <n v="0"/>
    <n v="0"/>
    <n v="0"/>
    <n v="0"/>
    <n v="2237.9999999999955"/>
    <n v="2237.9999999999955"/>
    <n v="0"/>
    <n v="0"/>
    <n v="2237.9999999999955"/>
    <n v="0"/>
    <n v="0"/>
  </r>
  <r>
    <n v="1521"/>
    <s v="Calgary"/>
    <s v="Developed"/>
    <s v="SHEPARD INDUSTRIAL"/>
    <x v="0"/>
    <n v="10.7654369284"/>
    <n v="0"/>
    <n v="0"/>
    <n v="0"/>
    <n v="0"/>
    <n v="0"/>
    <n v="0"/>
    <n v="0"/>
    <n v="0"/>
    <n v="649.19306291125167"/>
    <n v="649.19306291125167"/>
    <n v="0"/>
    <n v="0"/>
    <n v="649.19306291125167"/>
    <n v="0"/>
    <n v="0"/>
  </r>
  <r>
    <n v="1522"/>
    <s v="Calgary"/>
    <s v="Developed"/>
    <s v="EAST SHEPARD INDUSTRIAL"/>
    <x v="0"/>
    <n v="60.037092381999997"/>
    <n v="0"/>
    <n v="0"/>
    <n v="0"/>
    <n v="0"/>
    <n v="0"/>
    <n v="0"/>
    <n v="0"/>
    <n v="0"/>
    <n v="1734.7352204432789"/>
    <n v="1734.7352204432789"/>
    <n v="0"/>
    <n v="0"/>
    <n v="1734.7352204432789"/>
    <n v="0"/>
    <n v="0"/>
  </r>
  <r>
    <n v="1523"/>
    <s v="Calgary"/>
    <s v="Developed"/>
    <s v="EAST SHEPARD INDUSTRIAL"/>
    <x v="0"/>
    <n v="28.135602928499999"/>
    <n v="0"/>
    <n v="0"/>
    <n v="0"/>
    <n v="0"/>
    <n v="1038.51803991"/>
    <n v="1038.51803991"/>
    <n v="0"/>
    <n v="0"/>
    <n v="8697.957915276269"/>
    <n v="8697.957915276269"/>
    <n v="0"/>
    <n v="0"/>
    <n v="9736.4759551862699"/>
    <n v="0"/>
    <n v="0"/>
  </r>
  <r>
    <n v="1524"/>
    <s v="Calgary"/>
    <s v="Developed"/>
    <s v="EAST SHEPARD INDUSTRIAL"/>
    <x v="0"/>
    <n v="31.216032258599999"/>
    <n v="0"/>
    <n v="0"/>
    <n v="0"/>
    <n v="0"/>
    <n v="0"/>
    <n v="0"/>
    <n v="0"/>
    <n v="0"/>
    <n v="2589.7650929067518"/>
    <n v="2589.7650929067518"/>
    <n v="0"/>
    <n v="0"/>
    <n v="2589.7650929067518"/>
    <n v="0"/>
    <n v="0"/>
  </r>
  <r>
    <n v="1525"/>
    <s v="Calgary"/>
    <s v="Developed"/>
    <s v="EAST SHEPARD INDUSTRIAL"/>
    <x v="0"/>
    <n v="92.245739469599997"/>
    <n v="0"/>
    <n v="0"/>
    <n v="0"/>
    <n v="0"/>
    <n v="0"/>
    <n v="0"/>
    <n v="0"/>
    <n v="0"/>
    <n v="32.754044297732285"/>
    <n v="32.754044297732285"/>
    <n v="0"/>
    <n v="0"/>
    <n v="32.754044297732285"/>
    <n v="0"/>
    <n v="0"/>
  </r>
  <r>
    <n v="1526"/>
    <s v="Calgary"/>
    <s v="Developed"/>
    <s v="EAST SHEPARD INDUSTRIAL"/>
    <x v="0"/>
    <n v="85.341023885799999"/>
    <n v="0"/>
    <n v="0"/>
    <n v="0"/>
    <n v="0"/>
    <n v="0"/>
    <n v="0"/>
    <n v="0"/>
    <n v="0"/>
    <n v="2285.8188855328117"/>
    <n v="2285.8188855328117"/>
    <n v="0"/>
    <n v="0"/>
    <n v="2285.8188855328117"/>
    <n v="0"/>
    <n v="0"/>
  </r>
  <r>
    <n v="1527"/>
    <s v="Calgary"/>
    <s v="Developed"/>
    <s v="SOUTH FOOTHILLS"/>
    <x v="0"/>
    <n v="73.443975210800005"/>
    <n v="0"/>
    <n v="0"/>
    <n v="0"/>
    <n v="0"/>
    <n v="0"/>
    <n v="0"/>
    <n v="0"/>
    <n v="0"/>
    <n v="843.49849571872414"/>
    <n v="843.49849571872414"/>
    <n v="0"/>
    <n v="0"/>
    <n v="843.49849571872414"/>
    <n v="0"/>
    <n v="0"/>
  </r>
  <r>
    <n v="1528"/>
    <s v="Calgary"/>
    <s v="Developed"/>
    <s v="SOUTH FOOTHILLS"/>
    <x v="0"/>
    <n v="62.346569602499997"/>
    <n v="0"/>
    <n v="0"/>
    <n v="0"/>
    <n v="0"/>
    <n v="325.14698158599998"/>
    <n v="325.14698158599998"/>
    <n v="0"/>
    <n v="0"/>
    <n v="1454.6111855503455"/>
    <n v="1454.6111855503455"/>
    <n v="0"/>
    <n v="0"/>
    <n v="1779.7581671363455"/>
    <n v="0"/>
    <n v="0"/>
  </r>
  <r>
    <n v="1529"/>
    <s v="Calgary"/>
    <s v="Developed"/>
    <s v="SECTION 23"/>
    <x v="1"/>
    <n v="59.775843811900003"/>
    <n v="59.775843811900003"/>
    <n v="0"/>
    <n v="1"/>
    <n v="0"/>
    <n v="135.32482661099999"/>
    <n v="0"/>
    <n v="135.32482661099999"/>
    <n v="0"/>
    <n v="1760.4173886257108"/>
    <n v="0"/>
    <n v="1760.4173886257108"/>
    <n v="0"/>
    <n v="0"/>
    <n v="1895.7422152367108"/>
    <n v="0"/>
  </r>
  <r>
    <n v="1530"/>
    <s v="Calgary"/>
    <s v="Developed"/>
    <s v="SECTION 23"/>
    <x v="1"/>
    <n v="53.793842720000001"/>
    <n v="16.864115900800002"/>
    <n v="36.929726819199999"/>
    <n v="0.31349528213811906"/>
    <n v="0.68650471786188094"/>
    <n v="0"/>
    <n v="0"/>
    <n v="0"/>
    <n v="0"/>
    <n v="929.02745481168972"/>
    <n v="0"/>
    <n v="291.2457240602493"/>
    <n v="637.78173075144036"/>
    <n v="0"/>
    <n v="291.2457240602493"/>
    <n v="637.78173075144036"/>
  </r>
  <r>
    <n v="1531"/>
    <s v="Calgary"/>
    <s v="Developed"/>
    <s v="SECTION 23"/>
    <x v="1"/>
    <n v="10.679836182880001"/>
    <n v="1.24885844804"/>
    <n v="9.4309777348400008"/>
    <n v="0.11693610525992393"/>
    <n v="0.88306389474007607"/>
    <n v="0"/>
    <n v="0"/>
    <n v="0"/>
    <n v="0"/>
    <n v="244.18859335845892"/>
    <n v="0"/>
    <n v="28.554463056237513"/>
    <n v="215.63413030222139"/>
    <n v="0"/>
    <n v="28.554463056237513"/>
    <n v="215.63413030222139"/>
  </r>
  <r>
    <n v="1532"/>
    <s v="Calgary"/>
    <s v="Developed"/>
    <s v="SECTION 23"/>
    <x v="1"/>
    <n v="49.057986890959995"/>
    <n v="32.766865381199992"/>
    <n v="16.29112150976"/>
    <n v="0.66792111657639175"/>
    <n v="0.33207888342360825"/>
    <n v="172.06459854100001"/>
    <n v="0"/>
    <n v="114.92557878077331"/>
    <n v="57.139019760226695"/>
    <n v="3200.6923928940109"/>
    <n v="0"/>
    <n v="2137.8100368793312"/>
    <n v="1062.88235601468"/>
    <n v="0"/>
    <n v="2252.7356156601045"/>
    <n v="1120.0213757749068"/>
  </r>
  <r>
    <n v="1533"/>
    <s v="Calgary"/>
    <s v="Developed"/>
    <s v="EAST SHEPARD INDUSTRIAL"/>
    <x v="1"/>
    <n v="64.701180912989997"/>
    <n v="62.018003842100001"/>
    <n v="2.6831770708899998"/>
    <n v="0.9585297048210244"/>
    <n v="4.1470295178975602E-2"/>
    <n v="0"/>
    <n v="0"/>
    <n v="0"/>
    <n v="0"/>
    <n v="373.44981492356527"/>
    <n v="0"/>
    <n v="357.96274086415121"/>
    <n v="15.487074059414059"/>
    <n v="0"/>
    <n v="357.96274086415121"/>
    <n v="15.487074059414059"/>
  </r>
  <r>
    <n v="1534"/>
    <s v="Calgary"/>
    <s v="Developed"/>
    <s v="EAST SHEPARD INDUSTRIAL"/>
    <x v="1"/>
    <n v="58.571661277700002"/>
    <n v="42.245602219000006"/>
    <n v="16.3260590587"/>
    <n v="0.72126351374438791"/>
    <n v="0.27873648625561209"/>
    <n v="0"/>
    <n v="0"/>
    <n v="0"/>
    <n v="0"/>
    <n v="362.57060537747583"/>
    <n v="0"/>
    <n v="261.50894881498806"/>
    <n v="101.06165656248774"/>
    <n v="0"/>
    <n v="261.50894881498806"/>
    <n v="101.06165656248774"/>
  </r>
  <r>
    <n v="1535"/>
    <s v="Calgary"/>
    <s v="Developed"/>
    <s v="EAST SHEPARD INDUSTRIAL"/>
    <x v="0"/>
    <n v="22.434900667000001"/>
    <n v="0"/>
    <n v="0"/>
    <n v="0"/>
    <n v="0"/>
    <n v="727.14261373500005"/>
    <n v="727.14261373500005"/>
    <n v="0"/>
    <n v="0"/>
    <n v="1123.092125890465"/>
    <n v="1123.092125890465"/>
    <n v="0"/>
    <n v="0"/>
    <n v="1850.234739625465"/>
    <n v="0"/>
    <n v="0"/>
  </r>
  <r>
    <n v="1536"/>
    <s v="Calgary"/>
    <s v="Developed"/>
    <s v="EAST SHEPARD INDUSTRIAL"/>
    <x v="1"/>
    <n v="87.134422639280587"/>
    <n v="87.134217896699994"/>
    <n v="2.04742580595E-4"/>
    <n v="0.99999765026754761"/>
    <n v="2.3497324523891194E-6"/>
    <n v="0"/>
    <n v="0"/>
    <n v="0"/>
    <n v="0"/>
    <n v="4736.9999999999854"/>
    <n v="0"/>
    <n v="4736.9888693173589"/>
    <n v="1.1130682626967224E-2"/>
    <n v="0"/>
    <n v="4736.9888693173589"/>
    <n v="1.1130682626967224E-2"/>
  </r>
  <r>
    <n v="1537"/>
    <s v="Calgary"/>
    <s v="Developed"/>
    <s v="EAST SHEPARD INDUSTRIAL"/>
    <x v="1"/>
    <n v="0.47091765800000002"/>
    <n v="0.47091765800000002"/>
    <n v="0"/>
    <n v="1"/>
    <n v="0"/>
    <n v="0"/>
    <n v="0"/>
    <n v="0"/>
    <n v="0"/>
    <n v="138.48763647449638"/>
    <n v="0"/>
    <n v="138.48763647449638"/>
    <n v="0"/>
    <n v="0"/>
    <n v="138.48763647449638"/>
    <n v="0"/>
  </r>
  <r>
    <n v="1538"/>
    <s v="Calgary"/>
    <s v="Developed"/>
    <s v="SECTION 23"/>
    <x v="1"/>
    <n v="20.74858072696"/>
    <n v="1.2011159319600004"/>
    <n v="19.547464795"/>
    <n v="5.7889064691509777E-2"/>
    <n v="0.94211093530849022"/>
    <n v="0"/>
    <n v="0"/>
    <n v="0"/>
    <n v="0"/>
    <n v="458.38325574226235"/>
    <n v="0"/>
    <n v="26.535377945168694"/>
    <n v="431.84787779709364"/>
    <n v="0"/>
    <n v="26.535377945168694"/>
    <n v="431.84787779709364"/>
  </r>
  <r>
    <n v="1539"/>
    <s v="Calgary"/>
    <s v="Developed"/>
    <s v="EAST SHEPARD INDUSTRIAL"/>
    <x v="1"/>
    <n v="84.312406853200002"/>
    <n v="80.718576435100005"/>
    <n v="3.5938304181"/>
    <n v="0.9573748330496914"/>
    <n v="4.2625166950308602E-2"/>
    <n v="0"/>
    <n v="0"/>
    <n v="0"/>
    <n v="0"/>
    <n v="37.779656622157965"/>
    <n v="0"/>
    <n v="36.169292451313147"/>
    <n v="1.6103641708448153"/>
    <n v="0"/>
    <n v="36.169292451313147"/>
    <n v="1.6103641708448153"/>
  </r>
  <r>
    <n v="1540"/>
    <s v="Calgary"/>
    <s v="Developed"/>
    <s v="EAST SHEPARD INDUSTRIAL"/>
    <x v="1"/>
    <n v="73.453449762399998"/>
    <n v="73.453449762399998"/>
    <n v="0"/>
    <n v="1"/>
    <n v="0"/>
    <n v="0"/>
    <n v="0"/>
    <n v="0"/>
    <n v="0"/>
    <n v="1097.1878896988349"/>
    <n v="0"/>
    <n v="1097.1878896988349"/>
    <n v="0"/>
    <n v="0"/>
    <n v="1097.1878896988349"/>
    <n v="0"/>
  </r>
  <r>
    <n v="1541"/>
    <s v="Calgary"/>
    <s v="Developed"/>
    <s v="EAST SHEPARD INDUSTRIAL"/>
    <x v="1"/>
    <n v="21.626260699429999"/>
    <n v="12.618328588899999"/>
    <n v="9.0079321105299996"/>
    <n v="0.58347250892210778"/>
    <n v="0.41652749107789222"/>
    <n v="0"/>
    <n v="0"/>
    <n v="0"/>
    <n v="0"/>
    <n v="503.56158411820326"/>
    <n v="0"/>
    <n v="293.81434088223909"/>
    <n v="209.74724323596419"/>
    <n v="0"/>
    <n v="293.81434088223909"/>
    <n v="209.74724323596419"/>
  </r>
  <r>
    <n v="1542"/>
    <s v="Calgary"/>
    <s v="Developed"/>
    <s v="EAST SHEPARD INDUSTRIAL"/>
    <x v="1"/>
    <n v="0.26505201526599997"/>
    <n v="0.26505201526599997"/>
    <n v="0"/>
    <n v="1"/>
    <n v="0"/>
    <n v="0"/>
    <n v="0"/>
    <n v="0"/>
    <n v="0"/>
    <n v="170.67371436639652"/>
    <n v="0"/>
    <n v="170.67371436639652"/>
    <n v="0"/>
    <n v="0"/>
    <n v="170.67371436639652"/>
    <n v="0"/>
  </r>
  <r>
    <n v="1543"/>
    <s v="Calgary"/>
    <s v="Developed"/>
    <s v="RIVERBEND"/>
    <x v="0"/>
    <n v="53.513657210600002"/>
    <n v="0"/>
    <n v="0"/>
    <n v="0"/>
    <n v="0"/>
    <n v="2647.04117864"/>
    <n v="2647.04117864"/>
    <n v="0"/>
    <n v="0"/>
    <n v="203.92900177054898"/>
    <n v="203.92900177054898"/>
    <n v="0"/>
    <n v="0"/>
    <n v="2850.9701804105489"/>
    <n v="0"/>
    <n v="0"/>
  </r>
  <r>
    <n v="1544"/>
    <s v="Calgary"/>
    <s v="Developing"/>
    <s v="12K"/>
    <x v="1"/>
    <n v="12.214097542599999"/>
    <n v="0"/>
    <n v="12.214097542599999"/>
    <n v="0"/>
    <n v="1"/>
    <n v="0"/>
    <n v="0"/>
    <n v="0"/>
    <n v="0"/>
    <n v="10.431690262185963"/>
    <n v="0"/>
    <n v="0"/>
    <n v="10.431690262185963"/>
    <n v="0"/>
    <n v="0"/>
    <n v="10.431690262185963"/>
  </r>
  <r>
    <n v="1545"/>
    <s v="Calgary"/>
    <s v="Developing"/>
    <s v="12A"/>
    <x v="1"/>
    <n v="27.735705138699998"/>
    <n v="0"/>
    <n v="27.735705138699998"/>
    <n v="0"/>
    <n v="1"/>
    <n v="0"/>
    <n v="0"/>
    <n v="0"/>
    <n v="0"/>
    <n v="44.923558910590529"/>
    <n v="0"/>
    <n v="0"/>
    <n v="44.923558910590529"/>
    <n v="0"/>
    <n v="0"/>
    <n v="44.923558910590529"/>
  </r>
  <r>
    <n v="1546"/>
    <s v="Calgary"/>
    <s v="Developing"/>
    <s v="12A"/>
    <x v="1"/>
    <n v="19.4989674626"/>
    <n v="0"/>
    <n v="19.4989674626"/>
    <n v="0"/>
    <n v="1"/>
    <n v="2"/>
    <n v="0"/>
    <n v="0"/>
    <n v="2"/>
    <n v="529.09510516459"/>
    <n v="0"/>
    <n v="0"/>
    <n v="529.09510516459"/>
    <n v="0"/>
    <n v="0"/>
    <n v="531.09510516459"/>
  </r>
  <r>
    <n v="1547"/>
    <s v="Calgary"/>
    <s v="Developing"/>
    <s v="12A"/>
    <x v="1"/>
    <n v="5.7708457963939992"/>
    <n v="0"/>
    <n v="5.7708457963939992"/>
    <n v="0"/>
    <n v="1"/>
    <n v="0"/>
    <n v="0"/>
    <n v="0"/>
    <n v="0"/>
    <n v="16.418435271518398"/>
    <n v="0"/>
    <n v="0"/>
    <n v="16.418435271518398"/>
    <n v="0"/>
    <n v="0"/>
    <n v="16.418435271518398"/>
  </r>
  <r>
    <n v="1548"/>
    <s v="Calgary"/>
    <s v="Developing"/>
    <s v="12B"/>
    <x v="1"/>
    <n v="71.120435508220012"/>
    <n v="0"/>
    <n v="71.120435508220012"/>
    <n v="0"/>
    <n v="1"/>
    <n v="2973.5243999999998"/>
    <n v="0"/>
    <n v="0"/>
    <n v="2973.5243999999998"/>
    <n v="25.140530966056367"/>
    <n v="0"/>
    <n v="0"/>
    <n v="25.140530966056367"/>
    <n v="0"/>
    <n v="0"/>
    <n v="2998.6649309660561"/>
  </r>
  <r>
    <n v="1549"/>
    <s v="Calgary"/>
    <s v="Developed"/>
    <s v="EAST SHEPARD INDUSTRIAL"/>
    <x v="0"/>
    <n v="28.631787072200002"/>
    <n v="0"/>
    <n v="0"/>
    <n v="0"/>
    <n v="0"/>
    <n v="0"/>
    <n v="0"/>
    <n v="0"/>
    <n v="0"/>
    <n v="44.186355011579991"/>
    <n v="44.186355011579991"/>
    <n v="0"/>
    <n v="0"/>
    <n v="44.186355011579991"/>
    <n v="0"/>
    <n v="0"/>
  </r>
  <r>
    <n v="1550"/>
    <s v="Calgary"/>
    <s v="Developed"/>
    <s v="SHEPARD INDUSTRIAL"/>
    <x v="0"/>
    <n v="16.095482483000001"/>
    <n v="0"/>
    <n v="0"/>
    <n v="0"/>
    <n v="0"/>
    <n v="0"/>
    <n v="0"/>
    <n v="0"/>
    <n v="0"/>
    <n v="1212.6604092914724"/>
    <n v="1212.6604092914724"/>
    <n v="0"/>
    <n v="0"/>
    <n v="1212.6604092914724"/>
    <n v="0"/>
    <n v="0"/>
  </r>
  <r>
    <n v="1551"/>
    <s v="Calgary"/>
    <s v="Developed"/>
    <s v="DOUGLASDALE/GLEN"/>
    <x v="0"/>
    <n v="27.5980928633"/>
    <n v="0"/>
    <n v="0"/>
    <n v="0"/>
    <n v="0"/>
    <n v="1337.0956759999999"/>
    <n v="1337.0956759999999"/>
    <n v="0"/>
    <n v="0"/>
    <n v="86.665213765988042"/>
    <n v="86.665213765988042"/>
    <n v="0"/>
    <n v="0"/>
    <n v="1423.7608897659879"/>
    <n v="0"/>
    <n v="0"/>
  </r>
  <r>
    <n v="1552"/>
    <s v="Calgary"/>
    <s v="Developed"/>
    <s v="DOUGLASDALE/GLEN"/>
    <x v="0"/>
    <n v="6.7762629836899997"/>
    <n v="0"/>
    <n v="0"/>
    <n v="0"/>
    <n v="0"/>
    <n v="0"/>
    <n v="0"/>
    <n v="0"/>
    <n v="0"/>
    <n v="104.59047783159944"/>
    <n v="104.59047783159944"/>
    <n v="0"/>
    <n v="0"/>
    <n v="104.59047783159944"/>
    <n v="0"/>
    <n v="0"/>
  </r>
  <r>
    <n v="1553"/>
    <s v="Calgary"/>
    <s v="Developed"/>
    <s v="DOUGLASDALE/GLEN"/>
    <x v="0"/>
    <n v="6.6070368438999996"/>
    <n v="0"/>
    <n v="0"/>
    <n v="0"/>
    <n v="0"/>
    <n v="0"/>
    <n v="0"/>
    <n v="0"/>
    <n v="0"/>
    <n v="1042.7419733855891"/>
    <n v="1042.7419733855891"/>
    <n v="0"/>
    <n v="0"/>
    <n v="1042.7419733855891"/>
    <n v="0"/>
    <n v="0"/>
  </r>
  <r>
    <n v="1554"/>
    <s v="Calgary"/>
    <s v="Developed"/>
    <s v="RIVERBEND"/>
    <x v="0"/>
    <n v="20.3854305455"/>
    <n v="0"/>
    <n v="0"/>
    <n v="0"/>
    <n v="0"/>
    <n v="0"/>
    <n v="0"/>
    <n v="0"/>
    <n v="0"/>
    <n v="60.78362761799886"/>
    <n v="60.78362761799886"/>
    <n v="0"/>
    <n v="0"/>
    <n v="60.78362761799886"/>
    <n v="0"/>
    <n v="0"/>
  </r>
  <r>
    <n v="1555"/>
    <s v="Calgary"/>
    <s v="Developed"/>
    <s v="RIVERBEND"/>
    <x v="0"/>
    <n v="29.131565050300001"/>
    <n v="0"/>
    <n v="0"/>
    <n v="0"/>
    <n v="0"/>
    <n v="1776.8490335199999"/>
    <n v="1776.8490335199999"/>
    <n v="0"/>
    <n v="0"/>
    <n v="114.42390410908837"/>
    <n v="114.42390410908837"/>
    <n v="0"/>
    <n v="0"/>
    <n v="1891.2729376290883"/>
    <n v="0"/>
    <n v="0"/>
  </r>
  <r>
    <n v="1556"/>
    <s v="Calgary"/>
    <s v="Developed"/>
    <s v="SHEPARD INDUSTRIAL"/>
    <x v="0"/>
    <n v="10.187327854199999"/>
    <n v="0"/>
    <n v="0"/>
    <n v="0"/>
    <n v="0"/>
    <n v="470.362878851"/>
    <n v="470.362878851"/>
    <n v="0"/>
    <n v="0"/>
    <n v="551.13061834643941"/>
    <n v="551.13061834643941"/>
    <n v="0"/>
    <n v="0"/>
    <n v="1021.4934971974394"/>
    <n v="0"/>
    <n v="0"/>
  </r>
  <r>
    <n v="1557"/>
    <s v="Calgary"/>
    <s v="Developed"/>
    <s v="RIVERBEND"/>
    <x v="0"/>
    <n v="5.6332738442899997"/>
    <n v="0"/>
    <n v="0"/>
    <n v="0"/>
    <n v="0"/>
    <n v="2217.9290386100001"/>
    <n v="2217.9290386100001"/>
    <n v="0"/>
    <n v="0"/>
    <n v="26.228348570113276"/>
    <n v="26.228348570113276"/>
    <n v="0"/>
    <n v="0"/>
    <n v="2244.1573871801133"/>
    <n v="0"/>
    <n v="0"/>
  </r>
  <r>
    <n v="1601"/>
    <s v="Calgary"/>
    <s v="Developed"/>
    <s v="09H"/>
    <x v="0"/>
    <n v="25.875338551799999"/>
    <n v="0"/>
    <n v="0"/>
    <n v="0"/>
    <n v="0"/>
    <n v="0"/>
    <n v="0"/>
    <n v="0"/>
    <n v="0"/>
    <n v="34.666945320083975"/>
    <n v="34.666945320083975"/>
    <n v="0"/>
    <n v="0"/>
    <n v="34.666945320083975"/>
    <n v="0"/>
    <n v="0"/>
  </r>
  <r>
    <n v="1602"/>
    <s v="Calgary"/>
    <s v="Developed"/>
    <s v="OGDEN SHOPS"/>
    <x v="0"/>
    <n v="9.2122533688000008"/>
    <n v="0"/>
    <n v="0"/>
    <n v="0"/>
    <n v="0"/>
    <n v="0"/>
    <n v="0"/>
    <n v="0"/>
    <n v="0"/>
    <n v="380.99999999999909"/>
    <n v="380.99999999999909"/>
    <n v="0"/>
    <n v="0"/>
    <n v="380.99999999999909"/>
    <n v="0"/>
    <n v="0"/>
  </r>
  <r>
    <n v="1603"/>
    <s v="Calgary"/>
    <s v="Developed"/>
    <s v="OGDEN"/>
    <x v="0"/>
    <n v="28.487561176700002"/>
    <n v="0"/>
    <n v="0"/>
    <n v="0"/>
    <n v="0"/>
    <n v="900.17842469799996"/>
    <n v="900.17842469799996"/>
    <n v="0"/>
    <n v="0"/>
    <n v="31.501347534433474"/>
    <n v="31.501347534433474"/>
    <n v="0"/>
    <n v="0"/>
    <n v="931.67977223243338"/>
    <n v="0"/>
    <n v="0"/>
  </r>
  <r>
    <n v="1604"/>
    <s v="Calgary"/>
    <s v="Developed"/>
    <s v="OGDEN"/>
    <x v="0"/>
    <n v="31.398631136999999"/>
    <n v="0"/>
    <n v="0"/>
    <n v="0"/>
    <n v="0"/>
    <n v="1447.0000000099999"/>
    <n v="1447.0000000099999"/>
    <n v="0"/>
    <n v="0"/>
    <n v="309.10474225095442"/>
    <n v="309.10474225095442"/>
    <n v="0"/>
    <n v="0"/>
    <n v="1756.1047422609543"/>
    <n v="0"/>
    <n v="0"/>
  </r>
  <r>
    <n v="1605"/>
    <s v="Calgary"/>
    <s v="Developed"/>
    <s v="OGDEN"/>
    <x v="0"/>
    <n v="70.366328628399998"/>
    <n v="0"/>
    <n v="0"/>
    <n v="0"/>
    <n v="0"/>
    <n v="2603.5801180799999"/>
    <n v="2603.5801180799999"/>
    <n v="0"/>
    <n v="0"/>
    <n v="428.03704596708781"/>
    <n v="428.03704596708781"/>
    <n v="0"/>
    <n v="0"/>
    <n v="3031.6171640470875"/>
    <n v="0"/>
    <n v="0"/>
  </r>
  <r>
    <n v="1606"/>
    <s v="Calgary"/>
    <s v="Developed"/>
    <s v="OGDEN"/>
    <x v="0"/>
    <n v="29.0027879111"/>
    <n v="0"/>
    <n v="0"/>
    <n v="0"/>
    <n v="0"/>
    <n v="2984.7450694300001"/>
    <n v="2984.7450694300001"/>
    <n v="0"/>
    <n v="0"/>
    <n v="615.35996964981837"/>
    <n v="615.35996964981837"/>
    <n v="0"/>
    <n v="0"/>
    <n v="3600.1050390798182"/>
    <n v="0"/>
    <n v="0"/>
  </r>
  <r>
    <n v="1607"/>
    <s v="Calgary"/>
    <s v="Developed"/>
    <s v="OGDEN"/>
    <x v="0"/>
    <n v="16.196786771199999"/>
    <n v="0"/>
    <n v="0"/>
    <n v="0"/>
    <n v="0"/>
    <n v="3042.9015147"/>
    <n v="3042.9015147"/>
    <n v="0"/>
    <n v="0"/>
    <n v="2477.9999999999923"/>
    <n v="2477.9999999999923"/>
    <n v="0"/>
    <n v="0"/>
    <n v="5520.9015146999918"/>
    <n v="0"/>
    <n v="0"/>
  </r>
  <r>
    <n v="1608"/>
    <s v="Calgary"/>
    <s v="Developed"/>
    <s v="FOOTHILLS"/>
    <x v="0"/>
    <n v="55.092002563299999"/>
    <n v="0"/>
    <n v="0"/>
    <n v="0"/>
    <n v="0"/>
    <n v="3797.2142816400001"/>
    <n v="3797.2142816400001"/>
    <n v="0"/>
    <n v="0"/>
    <n v="2464.5223264188558"/>
    <n v="2464.5223264188558"/>
    <n v="0"/>
    <n v="0"/>
    <n v="6261.7366080588563"/>
    <n v="0"/>
    <n v="0"/>
  </r>
  <r>
    <n v="1609"/>
    <s v="Calgary"/>
    <s v="Developed"/>
    <s v="OGDEN SHOPS"/>
    <x v="0"/>
    <n v="195.485552469"/>
    <n v="0"/>
    <n v="0"/>
    <n v="0"/>
    <n v="0"/>
    <n v="3866.8169874099999"/>
    <n v="3866.8169874099999"/>
    <n v="0"/>
    <n v="0"/>
    <n v="1603.9529747788431"/>
    <n v="1603.9529747788431"/>
    <n v="0"/>
    <n v="0"/>
    <n v="5470.7699621888432"/>
    <n v="0"/>
    <n v="0"/>
  </r>
  <r>
    <n v="1610"/>
    <s v="Calgary"/>
    <s v="Developed"/>
    <s v="FOOTHILLS"/>
    <x v="0"/>
    <n v="43.552416194099997"/>
    <n v="0"/>
    <n v="0"/>
    <n v="0"/>
    <n v="0"/>
    <n v="0"/>
    <n v="0"/>
    <n v="0"/>
    <n v="0"/>
    <n v="967.11351141869659"/>
    <n v="967.11351141869659"/>
    <n v="0"/>
    <n v="0"/>
    <n v="967.11351141869659"/>
    <n v="0"/>
    <n v="0"/>
  </r>
  <r>
    <n v="1611"/>
    <s v="Calgary"/>
    <s v="Developed"/>
    <s v="FOOTHILLS"/>
    <x v="0"/>
    <n v="79.866374546700001"/>
    <n v="0"/>
    <n v="0"/>
    <n v="0"/>
    <n v="0"/>
    <n v="0"/>
    <n v="0"/>
    <n v="0"/>
    <n v="0"/>
    <n v="2372.4157183687262"/>
    <n v="2372.4157183687262"/>
    <n v="0"/>
    <n v="0"/>
    <n v="2372.4157183687262"/>
    <n v="0"/>
    <n v="0"/>
  </r>
  <r>
    <n v="1612"/>
    <s v="Calgary"/>
    <s v="Developed"/>
    <s v="VALLEYFIELD"/>
    <x v="0"/>
    <n v="45.2360117829"/>
    <n v="0"/>
    <n v="0"/>
    <n v="0"/>
    <n v="0"/>
    <n v="7.96028391829"/>
    <n v="7.96028391829"/>
    <n v="0"/>
    <n v="0"/>
    <n v="997.46369501454694"/>
    <n v="997.46369501454694"/>
    <n v="0"/>
    <n v="0"/>
    <n v="1005.4239789328369"/>
    <n v="0"/>
    <n v="0"/>
  </r>
  <r>
    <n v="1613"/>
    <s v="Calgary"/>
    <s v="Developed"/>
    <s v="VALLEYFIELD"/>
    <x v="0"/>
    <n v="22.017922741100001"/>
    <n v="0"/>
    <n v="0"/>
    <n v="0"/>
    <n v="0"/>
    <n v="0"/>
    <n v="0"/>
    <n v="0"/>
    <n v="0"/>
    <n v="439.27553355600065"/>
    <n v="439.27553355600065"/>
    <n v="0"/>
    <n v="0"/>
    <n v="439.27553355600065"/>
    <n v="0"/>
    <n v="0"/>
  </r>
  <r>
    <n v="1614"/>
    <s v="Calgary"/>
    <s v="Developed"/>
    <s v="VALLEYFIELD"/>
    <x v="0"/>
    <n v="47.582855385000002"/>
    <n v="0"/>
    <n v="0"/>
    <n v="0"/>
    <n v="0"/>
    <n v="6.2525473901300002"/>
    <n v="6.2525473901300002"/>
    <n v="0"/>
    <n v="0"/>
    <n v="1748.2646436992015"/>
    <n v="1748.2646436992015"/>
    <n v="0"/>
    <n v="0"/>
    <n v="1754.5171910893316"/>
    <n v="0"/>
    <n v="0"/>
  </r>
  <r>
    <n v="1615"/>
    <s v="Calgary"/>
    <s v="Developed"/>
    <s v="GOLDEN TRIANGLE"/>
    <x v="0"/>
    <n v="46.741777867400003"/>
    <n v="0"/>
    <n v="0"/>
    <n v="0"/>
    <n v="0"/>
    <n v="1.2246590643499999"/>
    <n v="1.2246590643499999"/>
    <n v="0"/>
    <n v="0"/>
    <n v="1153.7706141594983"/>
    <n v="1153.7706141594983"/>
    <n v="0"/>
    <n v="0"/>
    <n v="1154.9952732238482"/>
    <n v="0"/>
    <n v="0"/>
  </r>
  <r>
    <n v="1616"/>
    <s v="Calgary"/>
    <s v="Developed"/>
    <s v="EASTFIELD"/>
    <x v="0"/>
    <n v="24.1424268062"/>
    <n v="0"/>
    <n v="0"/>
    <n v="0"/>
    <n v="0"/>
    <n v="0"/>
    <n v="0"/>
    <n v="0"/>
    <n v="0"/>
    <n v="500.24711808040058"/>
    <n v="500.24711808040058"/>
    <n v="0"/>
    <n v="0"/>
    <n v="500.24711808040058"/>
    <n v="0"/>
    <n v="0"/>
  </r>
  <r>
    <n v="1617"/>
    <s v="Calgary"/>
    <s v="Developed"/>
    <s v="FOOTHILLS"/>
    <x v="0"/>
    <n v="51.533311298999998"/>
    <n v="0"/>
    <n v="0"/>
    <n v="0"/>
    <n v="0"/>
    <n v="0"/>
    <n v="0"/>
    <n v="0"/>
    <n v="0"/>
    <n v="906.5670378131407"/>
    <n v="906.5670378131407"/>
    <n v="0"/>
    <n v="0"/>
    <n v="906.5670378131407"/>
    <n v="0"/>
    <n v="0"/>
  </r>
  <r>
    <n v="1618"/>
    <s v="Calgary"/>
    <s v="Developed"/>
    <s v="FOOTHILLS"/>
    <x v="0"/>
    <n v="34.730011328099998"/>
    <n v="0"/>
    <n v="0"/>
    <n v="0"/>
    <n v="0"/>
    <n v="0"/>
    <n v="0"/>
    <n v="0"/>
    <n v="0"/>
    <n v="1073.9247366820409"/>
    <n v="1073.9247366820409"/>
    <n v="0"/>
    <n v="0"/>
    <n v="1073.9247366820409"/>
    <n v="0"/>
    <n v="0"/>
  </r>
  <r>
    <n v="1619"/>
    <s v="Calgary"/>
    <s v="Developed"/>
    <s v="FOOTHILLS"/>
    <x v="0"/>
    <n v="55.808241500699999"/>
    <n v="0"/>
    <n v="0"/>
    <n v="0"/>
    <n v="0"/>
    <n v="0"/>
    <n v="0"/>
    <n v="0"/>
    <n v="0"/>
    <n v="2589.0088837667049"/>
    <n v="2589.0088837667049"/>
    <n v="0"/>
    <n v="0"/>
    <n v="2589.0088837667049"/>
    <n v="0"/>
    <n v="0"/>
  </r>
  <r>
    <n v="1620"/>
    <s v="Calgary"/>
    <s v="Developed"/>
    <s v="FOOTHILLS"/>
    <x v="0"/>
    <n v="30.929636675800001"/>
    <n v="0"/>
    <n v="0"/>
    <n v="0"/>
    <n v="0"/>
    <n v="568.69768739699998"/>
    <n v="568.69768739699998"/>
    <n v="0"/>
    <n v="0"/>
    <n v="2201.6408168483194"/>
    <n v="2201.6408168483194"/>
    <n v="0"/>
    <n v="0"/>
    <n v="2770.3385042453192"/>
    <n v="0"/>
    <n v="0"/>
  </r>
  <r>
    <n v="1621"/>
    <s v="Calgary"/>
    <s v="Developed"/>
    <s v="FOOTHILLS"/>
    <x v="0"/>
    <n v="38.573316230300001"/>
    <n v="0"/>
    <n v="0"/>
    <n v="0"/>
    <n v="0"/>
    <n v="0"/>
    <n v="0"/>
    <n v="0"/>
    <n v="0"/>
    <n v="1859.3399605205086"/>
    <n v="1859.3399605205086"/>
    <n v="0"/>
    <n v="0"/>
    <n v="1859.3399605205086"/>
    <n v="0"/>
    <n v="0"/>
  </r>
  <r>
    <n v="1622"/>
    <s v="Calgary"/>
    <s v="Developed"/>
    <s v="FOOTHILLS"/>
    <x v="0"/>
    <n v="45.759020028499997"/>
    <n v="0"/>
    <n v="0"/>
    <n v="0"/>
    <n v="0"/>
    <n v="0"/>
    <n v="0"/>
    <n v="0"/>
    <n v="0"/>
    <n v="1842.3099820797568"/>
    <n v="1842.3099820797568"/>
    <n v="0"/>
    <n v="0"/>
    <n v="1842.3099820797568"/>
    <n v="0"/>
    <n v="0"/>
  </r>
  <r>
    <n v="1623"/>
    <s v="Calgary"/>
    <s v="Developed"/>
    <s v="FOOTHILLS"/>
    <x v="0"/>
    <n v="46.895457160100001"/>
    <n v="0"/>
    <n v="0"/>
    <n v="0"/>
    <n v="0"/>
    <n v="0"/>
    <n v="0"/>
    <n v="0"/>
    <n v="0"/>
    <n v="1780.6257779039463"/>
    <n v="1780.6257779039463"/>
    <n v="0"/>
    <n v="0"/>
    <n v="1780.6257779039463"/>
    <n v="0"/>
    <n v="0"/>
  </r>
  <r>
    <n v="1624"/>
    <s v="Calgary"/>
    <s v="Developed"/>
    <s v="FOOTHILLS"/>
    <x v="0"/>
    <n v="39.997849284200001"/>
    <n v="0"/>
    <n v="0"/>
    <n v="0"/>
    <n v="0"/>
    <n v="55.721987427999998"/>
    <n v="55.721987427999998"/>
    <n v="0"/>
    <n v="0"/>
    <n v="1788.5636199397372"/>
    <n v="1788.5636199397372"/>
    <n v="0"/>
    <n v="0"/>
    <n v="1844.2856073677372"/>
    <n v="0"/>
    <n v="0"/>
  </r>
  <r>
    <n v="1625"/>
    <s v="Calgary"/>
    <s v="Developed"/>
    <s v="FOOTHILLS"/>
    <x v="0"/>
    <n v="41.631051825199997"/>
    <n v="0"/>
    <n v="0"/>
    <n v="0"/>
    <n v="0"/>
    <n v="55.1096578959"/>
    <n v="55.1096578959"/>
    <n v="0"/>
    <n v="0"/>
    <n v="1399.0293713888618"/>
    <n v="1399.0293713888618"/>
    <n v="0"/>
    <n v="0"/>
    <n v="1454.1390292847618"/>
    <n v="0"/>
    <n v="0"/>
  </r>
  <r>
    <n v="1626"/>
    <s v="Calgary"/>
    <s v="Developed"/>
    <s v="FOOTHILLS"/>
    <x v="0"/>
    <n v="44.388683677899998"/>
    <n v="0"/>
    <n v="0"/>
    <n v="0"/>
    <n v="0"/>
    <n v="79.602839182899999"/>
    <n v="79.602839182899999"/>
    <n v="0"/>
    <n v="0"/>
    <n v="1419.1261803110772"/>
    <n v="1419.1261803110772"/>
    <n v="0"/>
    <n v="0"/>
    <n v="1498.7290194939771"/>
    <n v="0"/>
    <n v="0"/>
  </r>
  <r>
    <n v="1627"/>
    <s v="Calgary"/>
    <s v="Developed"/>
    <s v="FOOTHILLS"/>
    <x v="0"/>
    <n v="43.480271159499999"/>
    <n v="0"/>
    <n v="0"/>
    <n v="0"/>
    <n v="0"/>
    <n v="60.0082941533"/>
    <n v="60.0082941533"/>
    <n v="0"/>
    <n v="0"/>
    <n v="878.54025449939832"/>
    <n v="878.54025449939832"/>
    <n v="0"/>
    <n v="0"/>
    <n v="938.54854865269829"/>
    <n v="0"/>
    <n v="0"/>
  </r>
  <r>
    <n v="1628"/>
    <s v="Calgary"/>
    <s v="Developed"/>
    <s v="FOOTHILLS"/>
    <x v="0"/>
    <n v="45.298859374899997"/>
    <n v="0"/>
    <n v="0"/>
    <n v="0"/>
    <n v="0"/>
    <n v="100.422043277"/>
    <n v="100.422043277"/>
    <n v="0"/>
    <n v="0"/>
    <n v="1618.4100473292269"/>
    <n v="1618.4100473292269"/>
    <n v="0"/>
    <n v="0"/>
    <n v="1718.832090606227"/>
    <n v="0"/>
    <n v="0"/>
  </r>
  <r>
    <n v="1629"/>
    <s v="Calgary"/>
    <s v="Developed"/>
    <s v="EASTFIELD"/>
    <x v="0"/>
    <n v="79.660800088599999"/>
    <n v="0"/>
    <n v="0"/>
    <n v="0"/>
    <n v="0"/>
    <n v="0"/>
    <n v="0"/>
    <n v="0"/>
    <n v="0"/>
    <n v="2540.3664030422101"/>
    <n v="2540.3664030422101"/>
    <n v="0"/>
    <n v="0"/>
    <n v="2540.3664030422101"/>
    <n v="0"/>
    <n v="0"/>
  </r>
  <r>
    <n v="1630"/>
    <s v="Calgary"/>
    <s v="Developed"/>
    <s v="FOREST LAWN INDUSTRIAL"/>
    <x v="0"/>
    <n v="29.321787274999998"/>
    <n v="0"/>
    <n v="0"/>
    <n v="0"/>
    <n v="0"/>
    <n v="0"/>
    <n v="0"/>
    <n v="0"/>
    <n v="0"/>
    <n v="2255.3821583787612"/>
    <n v="2255.3821583787612"/>
    <n v="0"/>
    <n v="0"/>
    <n v="2255.3821583787612"/>
    <n v="0"/>
    <n v="0"/>
  </r>
  <r>
    <n v="1631"/>
    <s v="Calgary"/>
    <s v="Developed"/>
    <s v="FOREST LAWN INDUSTRIAL"/>
    <x v="0"/>
    <n v="31.856507178000001"/>
    <n v="0"/>
    <n v="0"/>
    <n v="0"/>
    <n v="0"/>
    <n v="479.23144075200003"/>
    <n v="479.23144075200003"/>
    <n v="0"/>
    <n v="0"/>
    <n v="4387.2040563368255"/>
    <n v="4387.2040563368255"/>
    <n v="0"/>
    <n v="0"/>
    <n v="4866.4354970888253"/>
    <n v="0"/>
    <n v="0"/>
  </r>
  <r>
    <n v="1632"/>
    <s v="Calgary"/>
    <s v="Developed"/>
    <s v="FOREST LAWN INDUSTRIAL"/>
    <x v="1"/>
    <n v="9.0077578116530006"/>
    <n v="8.2635924622400001"/>
    <n v="0.74416534941300005"/>
    <n v="0.91738617256668453"/>
    <n v="8.2613827433315468E-2"/>
    <n v="178.187893863"/>
    <n v="0"/>
    <n v="163.46710994869619"/>
    <n v="14.720783914303814"/>
    <n v="570.41565932545655"/>
    <n v="0"/>
    <n v="523.29143848068236"/>
    <n v="47.124220844774129"/>
    <n v="0"/>
    <n v="686.75854842937861"/>
    <n v="61.845004759077945"/>
  </r>
  <r>
    <n v="1633"/>
    <s v="Calgary"/>
    <s v="Developed"/>
    <s v="FOREST LAWN INDUSTRIAL"/>
    <x v="1"/>
    <n v="35.0059889662"/>
    <n v="35.0059889662"/>
    <n v="0"/>
    <n v="1"/>
    <n v="0"/>
    <n v="0"/>
    <n v="0"/>
    <n v="0"/>
    <n v="0"/>
    <n v="258.81755758223449"/>
    <n v="0"/>
    <n v="258.81755758223449"/>
    <n v="0"/>
    <n v="0"/>
    <n v="258.81755758223449"/>
    <n v="0"/>
  </r>
  <r>
    <n v="1634"/>
    <s v="Calgary"/>
    <s v="Developed"/>
    <s v="09Q"/>
    <x v="1"/>
    <n v="0.59368369217500006"/>
    <n v="0.59368369217500006"/>
    <n v="0"/>
    <n v="1"/>
    <n v="0"/>
    <n v="0"/>
    <n v="0"/>
    <n v="0"/>
    <n v="0"/>
    <n v="11.615918112664405"/>
    <n v="0"/>
    <n v="11.615918112664405"/>
    <n v="0"/>
    <n v="0"/>
    <n v="11.615918112664405"/>
    <n v="0"/>
  </r>
  <r>
    <n v="1635"/>
    <s v="Calgary"/>
    <s v="Developed"/>
    <s v="FOREST LAWN INDUSTRIAL"/>
    <x v="1"/>
    <n v="19.833154672260399"/>
    <n v="2.2515448193099985"/>
    <n v="17.5816098529504"/>
    <n v="0.1135242908410893"/>
    <n v="0.88647570915891072"/>
    <n v="0"/>
    <n v="0"/>
    <n v="0"/>
    <n v="0"/>
    <n v="604.06843551086888"/>
    <n v="0"/>
    <n v="68.576440760857665"/>
    <n v="535.49199475001126"/>
    <n v="0"/>
    <n v="68.576440760857665"/>
    <n v="535.49199475001126"/>
  </r>
  <r>
    <n v="1636"/>
    <s v="Calgary"/>
    <s v="Developed"/>
    <s v="09Q"/>
    <x v="1"/>
    <n v="0"/>
    <n v="0"/>
    <n v="0"/>
    <n v="0"/>
    <n v="1"/>
    <n v="0"/>
    <n v="0"/>
    <n v="0"/>
    <n v="0"/>
    <n v="36.060433064694081"/>
    <n v="0"/>
    <n v="0"/>
    <n v="36.060433064694081"/>
    <n v="0"/>
    <n v="0"/>
    <n v="36.060433064694081"/>
  </r>
  <r>
    <n v="1637"/>
    <s v="Calgary"/>
    <s v="Developed"/>
    <s v="STARFIELD"/>
    <x v="1"/>
    <n v="45.608680077429995"/>
    <n v="7.2847974038299981"/>
    <n v="38.323882673599996"/>
    <n v="0.15972392517087922"/>
    <n v="0.84027607482912081"/>
    <n v="0"/>
    <n v="0"/>
    <n v="0"/>
    <n v="0"/>
    <n v="396.02491029263967"/>
    <n v="0"/>
    <n v="63.254653137385731"/>
    <n v="332.77025715525394"/>
    <n v="0"/>
    <n v="63.254653137385731"/>
    <n v="332.77025715525394"/>
  </r>
  <r>
    <n v="1638"/>
    <s v="Calgary"/>
    <s v="Developed"/>
    <s v="STARFIELD"/>
    <x v="1"/>
    <n v="38.494183925682186"/>
    <n v="0"/>
    <n v="38.494183925682186"/>
    <n v="0"/>
    <n v="1"/>
    <n v="0"/>
    <n v="0"/>
    <n v="0"/>
    <n v="0"/>
    <n v="0"/>
    <n v="0"/>
    <n v="0"/>
    <n v="0"/>
    <n v="0"/>
    <n v="0"/>
    <n v="0"/>
  </r>
  <r>
    <n v="1639"/>
    <s v="Calgary"/>
    <s v="Developed"/>
    <s v="STARFIELD"/>
    <x v="1"/>
    <n v="25.332377650960002"/>
    <n v="0"/>
    <n v="25.332377650960002"/>
    <n v="0"/>
    <n v="1"/>
    <n v="0"/>
    <n v="0"/>
    <n v="0"/>
    <n v="0"/>
    <n v="29.71156633312328"/>
    <n v="0"/>
    <n v="0"/>
    <n v="29.71156633312328"/>
    <n v="0"/>
    <n v="0"/>
    <n v="29.71156633312328"/>
  </r>
  <r>
    <n v="1640"/>
    <s v="Calgary"/>
    <s v="Developed"/>
    <s v="STARFIELD"/>
    <x v="1"/>
    <n v="26.342737762439999"/>
    <n v="22.106147070799999"/>
    <n v="4.23659069164"/>
    <n v="0.83917424491540071"/>
    <n v="0.16082575508459929"/>
    <n v="85.726134504699999"/>
    <n v="0"/>
    <n v="71.939164192497699"/>
    <n v="13.786970312202298"/>
    <n v="896.33366137759822"/>
    <n v="0"/>
    <n v="752.18012347880244"/>
    <n v="144.15353789879578"/>
    <n v="0"/>
    <n v="824.11928767130019"/>
    <n v="157.94050821099808"/>
  </r>
  <r>
    <n v="1641"/>
    <s v="Calgary"/>
    <s v="Developed"/>
    <s v="STARFIELD"/>
    <x v="1"/>
    <n v="40.828435892500003"/>
    <n v="40.828435892500003"/>
    <n v="0"/>
    <n v="1"/>
    <n v="0"/>
    <n v="68.580907603699998"/>
    <n v="0"/>
    <n v="68.580907603699998"/>
    <n v="0"/>
    <n v="689.75423726632937"/>
    <n v="0"/>
    <n v="689.75423726632937"/>
    <n v="0"/>
    <n v="0"/>
    <n v="758.33514487002935"/>
    <n v="0"/>
  </r>
  <r>
    <n v="1642"/>
    <s v="Calgary"/>
    <s v="Developed"/>
    <s v="STARFIELD"/>
    <x v="1"/>
    <n v="30.861167447160998"/>
    <n v="0.44021564446099859"/>
    <n v="30.420951802699999"/>
    <n v="1.4264387282649452E-2"/>
    <n v="0.98573561271735055"/>
    <n v="0"/>
    <n v="0"/>
    <n v="0"/>
    <n v="0"/>
    <n v="200.78093716246875"/>
    <n v="0"/>
    <n v="2.8640170466587578"/>
    <n v="197.91692011581"/>
    <n v="0"/>
    <n v="2.8640170466587578"/>
    <n v="197.91692011581"/>
  </r>
  <r>
    <n v="1643"/>
    <s v="Calgary"/>
    <s v="Developed"/>
    <s v="STARFIELD"/>
    <x v="1"/>
    <n v="26.326315439736"/>
    <n v="0.73544768693599849"/>
    <n v="25.590867752800001"/>
    <n v="2.7935838139580293E-2"/>
    <n v="0.97206416186041966"/>
    <n v="0"/>
    <n v="0"/>
    <n v="0"/>
    <n v="0"/>
    <n v="11.103821568311021"/>
    <n v="0"/>
    <n v="0.3101945620631173"/>
    <n v="10.793627006247904"/>
    <n v="0"/>
    <n v="0.3101945620631173"/>
    <n v="10.793627006247904"/>
  </r>
  <r>
    <n v="1644"/>
    <s v="Calgary"/>
    <s v="Developed"/>
    <s v="STARFIELD"/>
    <x v="1"/>
    <n v="38.163090931200003"/>
    <n v="38.163090931200003"/>
    <n v="0"/>
    <n v="1"/>
    <n v="0"/>
    <n v="92.461759358600005"/>
    <n v="0"/>
    <n v="92.461759358600005"/>
    <n v="0"/>
    <n v="241.92611697150193"/>
    <n v="0"/>
    <n v="241.92611697150193"/>
    <n v="0"/>
    <n v="0"/>
    <n v="334.3878763301019"/>
    <n v="0"/>
  </r>
  <r>
    <n v="1645"/>
    <s v="Calgary"/>
    <s v="Developed"/>
    <s v="GREAT PLAINS"/>
    <x v="1"/>
    <n v="40.969331502599999"/>
    <n v="40.969331502599999"/>
    <n v="0"/>
    <n v="1"/>
    <n v="0"/>
    <n v="121.853576903"/>
    <n v="0"/>
    <n v="121.853576903"/>
    <n v="0"/>
    <n v="2899.7924760361316"/>
    <n v="0"/>
    <n v="2899.7924760361316"/>
    <n v="0"/>
    <n v="0"/>
    <n v="3021.6460529391316"/>
    <n v="0"/>
  </r>
  <r>
    <n v="1646"/>
    <s v="Calgary"/>
    <s v="Developed"/>
    <s v="GREAT PLAINS"/>
    <x v="1"/>
    <n v="42.059960571200001"/>
    <n v="42.059960571200001"/>
    <n v="0"/>
    <n v="1"/>
    <n v="0"/>
    <n v="0"/>
    <n v="0"/>
    <n v="0"/>
    <n v="0"/>
    <n v="1468.1553130533832"/>
    <n v="0"/>
    <n v="1468.1553130533832"/>
    <n v="0"/>
    <n v="0"/>
    <n v="1468.1553130533832"/>
    <n v="0"/>
  </r>
  <r>
    <n v="1647"/>
    <s v="Calgary"/>
    <s v="Developed"/>
    <s v="GREAT PLAINS"/>
    <x v="1"/>
    <n v="39.234116478300002"/>
    <n v="39.234116478300002"/>
    <n v="0"/>
    <n v="1"/>
    <n v="0"/>
    <n v="0"/>
    <n v="0"/>
    <n v="0"/>
    <n v="0"/>
    <n v="326.59272273344129"/>
    <n v="0"/>
    <n v="326.59272273344129"/>
    <n v="0"/>
    <n v="0"/>
    <n v="326.59272273344129"/>
    <n v="0"/>
  </r>
  <r>
    <n v="1648"/>
    <s v="Calgary"/>
    <s v="Developed"/>
    <s v="GREAT PLAINS"/>
    <x v="1"/>
    <n v="39.9096265477"/>
    <n v="39.9096265477"/>
    <n v="0"/>
    <n v="1"/>
    <n v="0"/>
    <n v="112.056304388"/>
    <n v="0"/>
    <n v="112.056304388"/>
    <n v="0"/>
    <n v="809.54354784374596"/>
    <n v="0"/>
    <n v="809.54354784374596"/>
    <n v="0"/>
    <n v="0"/>
    <n v="921.5998522317459"/>
    <n v="0"/>
  </r>
  <r>
    <n v="1649"/>
    <s v="Calgary"/>
    <s v="Developed"/>
    <s v="GREAT PLAINS"/>
    <x v="1"/>
    <n v="46.407144200200001"/>
    <n v="46.407144200200001"/>
    <n v="0"/>
    <n v="1"/>
    <n v="0"/>
    <n v="0"/>
    <n v="0"/>
    <n v="0"/>
    <n v="0"/>
    <n v="4004.9813635692703"/>
    <n v="0"/>
    <n v="4004.9813635692703"/>
    <n v="0"/>
    <n v="0"/>
    <n v="4004.9813635692703"/>
    <n v="0"/>
  </r>
  <r>
    <n v="1650"/>
    <s v="Calgary"/>
    <s v="Developed"/>
    <s v="GREAT PLAINS"/>
    <x v="1"/>
    <n v="45.627795302899997"/>
    <n v="45.627795302899997"/>
    <n v="0"/>
    <n v="1"/>
    <n v="0"/>
    <n v="0"/>
    <n v="0"/>
    <n v="0"/>
    <n v="0"/>
    <n v="1736.9999999999975"/>
    <n v="0"/>
    <n v="1736.9999999999975"/>
    <n v="0"/>
    <n v="0"/>
    <n v="1736.9999999999975"/>
    <n v="0"/>
  </r>
  <r>
    <n v="1651"/>
    <s v="Calgary"/>
    <s v="Developed"/>
    <s v="GREAT PLAINS"/>
    <x v="1"/>
    <n v="102.9724603402"/>
    <n v="0"/>
    <n v="102.9724603402"/>
    <n v="0"/>
    <n v="1"/>
    <n v="0"/>
    <n v="0"/>
    <n v="0"/>
    <n v="0"/>
    <n v="5090.9999999999918"/>
    <n v="0"/>
    <n v="0"/>
    <n v="5090.9999999999918"/>
    <n v="0"/>
    <n v="0"/>
    <n v="5090.9999999999918"/>
  </r>
  <r>
    <n v="1653"/>
    <s v="Calgary"/>
    <s v="Developed"/>
    <s v="STARFIELD"/>
    <x v="1"/>
    <n v="109.79602322935644"/>
    <n v="0"/>
    <n v="109.79602322935644"/>
    <n v="0"/>
    <n v="1"/>
    <n v="3.9443995172199999"/>
    <n v="0"/>
    <n v="0"/>
    <n v="3.9443995172199999"/>
    <n v="152.31922605777424"/>
    <n v="0"/>
    <n v="0"/>
    <n v="152.31922605777424"/>
    <n v="0"/>
    <n v="0"/>
    <n v="156.26362557499425"/>
  </r>
  <r>
    <n v="1654"/>
    <s v="Calgary"/>
    <s v="Developed"/>
    <s v="STARFIELD"/>
    <x v="1"/>
    <n v="35.384805478899999"/>
    <n v="0"/>
    <n v="35.384805478899999"/>
    <n v="0"/>
    <n v="1"/>
    <n v="0"/>
    <n v="0"/>
    <n v="0"/>
    <n v="0"/>
    <n v="5.6761514489345073"/>
    <n v="0"/>
    <n v="0"/>
    <n v="5.6761514489345073"/>
    <n v="0"/>
    <n v="0"/>
    <n v="5.6761514489345073"/>
  </r>
  <r>
    <n v="1655"/>
    <s v="Calgary"/>
    <s v="Developed"/>
    <s v="09Q"/>
    <x v="1"/>
    <n v="0"/>
    <n v="0"/>
    <n v="0"/>
    <n v="0"/>
    <n v="1"/>
    <n v="0"/>
    <n v="0"/>
    <n v="0"/>
    <n v="0"/>
    <n v="0"/>
    <n v="0"/>
    <n v="0"/>
    <n v="0"/>
    <n v="0"/>
    <n v="0"/>
    <n v="0"/>
  </r>
  <r>
    <n v="1656"/>
    <s v="Calgary"/>
    <s v="Developed"/>
    <s v="09Q"/>
    <x v="1"/>
    <n v="0"/>
    <n v="0"/>
    <n v="0"/>
    <n v="0"/>
    <n v="1"/>
    <n v="0"/>
    <n v="0"/>
    <n v="0"/>
    <n v="0"/>
    <n v="14.434664082491103"/>
    <n v="0"/>
    <n v="0"/>
    <n v="14.434664082491103"/>
    <n v="0"/>
    <n v="0"/>
    <n v="14.434664082491103"/>
  </r>
  <r>
    <n v="1657"/>
    <s v="Calgary"/>
    <s v="Developing"/>
    <s v="09P"/>
    <x v="1"/>
    <n v="198.3656952182474"/>
    <n v="2.7888245066399975"/>
    <n v="195.5768707116074"/>
    <n v="1.4059006037166134E-2"/>
    <n v="0.98594099396283386"/>
    <n v="12876.979825799999"/>
    <n v="0"/>
    <n v="181.0375371113887"/>
    <n v="12695.94228868861"/>
    <n v="114.62484191049253"/>
    <n v="0"/>
    <n v="1.6115113444288283"/>
    <n v="113.0133305660637"/>
    <n v="0"/>
    <n v="182.64904845581754"/>
    <n v="12808.955619254673"/>
  </r>
  <r>
    <n v="1658"/>
    <s v="Calgary"/>
    <s v="Developing"/>
    <s v="09P"/>
    <x v="1"/>
    <n v="122.642820625"/>
    <n v="0"/>
    <n v="122.642820625"/>
    <n v="0"/>
    <n v="1"/>
    <n v="9756.5125059999991"/>
    <n v="0"/>
    <n v="0"/>
    <n v="9756.5125059999991"/>
    <n v="0.11255861915068775"/>
    <n v="0"/>
    <n v="0"/>
    <n v="0.11255861915068775"/>
    <n v="0"/>
    <n v="0"/>
    <n v="9756.6250646191493"/>
  </r>
  <r>
    <n v="1661"/>
    <s v="Calgary"/>
    <s v="Developed"/>
    <s v="FOOTHILLS"/>
    <x v="0"/>
    <n v="32.636413893399997"/>
    <n v="0"/>
    <n v="0"/>
    <n v="0"/>
    <n v="0"/>
    <n v="0"/>
    <n v="0"/>
    <n v="0"/>
    <n v="0"/>
    <n v="1568.7000852292435"/>
    <n v="1568.7000852292435"/>
    <n v="0"/>
    <n v="0"/>
    <n v="1568.7000852292435"/>
    <n v="0"/>
    <n v="0"/>
  </r>
  <r>
    <n v="1663"/>
    <s v="Calgary"/>
    <s v="Developed"/>
    <s v="09Q"/>
    <x v="1"/>
    <n v="98.349632929282137"/>
    <n v="9.3713530082100078"/>
    <n v="88.978279921072129"/>
    <n v="9.5286100507852814E-2"/>
    <n v="0.9047138994921472"/>
    <n v="6309.5169990000004"/>
    <n v="0"/>
    <n v="601.20927092271995"/>
    <n v="5708.3077280772804"/>
    <n v="1.0089169321048889E-13"/>
    <n v="0"/>
    <n v="9.6135760196620956E-15"/>
    <n v="9.1278117190826799E-14"/>
    <n v="0"/>
    <n v="601.20927092271995"/>
    <n v="5708.3077280772804"/>
  </r>
  <r>
    <n v="1664"/>
    <s v="Calgary"/>
    <s v="Developed"/>
    <s v="STARFIELD EAST"/>
    <x v="1"/>
    <n v="20.030475067681"/>
    <n v="0"/>
    <n v="20.030475067681"/>
    <n v="0"/>
    <n v="1"/>
    <n v="0"/>
    <n v="0"/>
    <n v="0"/>
    <n v="0"/>
    <n v="30.544993303670065"/>
    <n v="0"/>
    <n v="0"/>
    <n v="30.544993303670065"/>
    <n v="0"/>
    <n v="0"/>
    <n v="30.544993303670065"/>
  </r>
  <r>
    <n v="1665"/>
    <s v="Calgary"/>
    <s v="Developing"/>
    <s v="STARFIELD EAST"/>
    <x v="1"/>
    <n v="31.8590647430659"/>
    <n v="0"/>
    <n v="31.8590647430659"/>
    <n v="0"/>
    <n v="1"/>
    <n v="2"/>
    <n v="0"/>
    <n v="0"/>
    <n v="2"/>
    <n v="337.28257522133958"/>
    <n v="0"/>
    <n v="0"/>
    <n v="337.28257522133958"/>
    <n v="0"/>
    <n v="0"/>
    <n v="339.28257522133958"/>
  </r>
  <r>
    <n v="1666"/>
    <s v="Calgary"/>
    <s v="Developing"/>
    <s v="GREAT PLAINS EAST"/>
    <x v="1"/>
    <n v="50.598166827340378"/>
    <n v="0"/>
    <n v="50.598166827340378"/>
    <n v="0"/>
    <n v="1"/>
    <n v="0"/>
    <n v="0"/>
    <n v="0"/>
    <n v="0"/>
    <n v="1407.4347814060072"/>
    <n v="0"/>
    <n v="0"/>
    <n v="1407.4347814060072"/>
    <n v="0"/>
    <n v="0"/>
    <n v="1407.4347814060072"/>
  </r>
  <r>
    <n v="1667"/>
    <s v="Calgary"/>
    <s v="Developed"/>
    <s v="OGDEN"/>
    <x v="0"/>
    <n v="42.2031758432"/>
    <n v="0"/>
    <n v="0"/>
    <n v="0"/>
    <n v="0"/>
    <n v="1202.0382467899999"/>
    <n v="1202.0382467899999"/>
    <n v="0"/>
    <n v="0"/>
    <n v="450.22732719137554"/>
    <n v="450.22732719137554"/>
    <n v="0"/>
    <n v="0"/>
    <n v="1652.2655739813754"/>
    <n v="0"/>
    <n v="0"/>
  </r>
  <r>
    <n v="1668"/>
    <s v="Calgary"/>
    <s v="Developed"/>
    <s v="OGDEN"/>
    <x v="0"/>
    <n v="48.381717817999998"/>
    <n v="0"/>
    <n v="0"/>
    <n v="0"/>
    <n v="0"/>
    <n v="2382.7142396099998"/>
    <n v="2382.7142396099998"/>
    <n v="0"/>
    <n v="0"/>
    <n v="438.56251193625138"/>
    <n v="438.56251193625138"/>
    <n v="0"/>
    <n v="0"/>
    <n v="2821.276751546251"/>
    <n v="0"/>
    <n v="0"/>
  </r>
  <r>
    <n v="1669"/>
    <s v="Calgary"/>
    <s v="Developed"/>
    <s v="OGDEN"/>
    <x v="0"/>
    <n v="50.445376761399999"/>
    <n v="0"/>
    <n v="0"/>
    <n v="0"/>
    <n v="0"/>
    <n v="3167.6749591399998"/>
    <n v="3167.6749591399998"/>
    <n v="0"/>
    <n v="0"/>
    <n v="158.45435214821879"/>
    <n v="158.45435214821879"/>
    <n v="0"/>
    <n v="0"/>
    <n v="3326.1293112882186"/>
    <n v="0"/>
    <n v="0"/>
  </r>
  <r>
    <n v="1701"/>
    <s v="Calgary"/>
    <s v="Developed"/>
    <s v="MARLBOROUGH"/>
    <x v="0"/>
    <n v="26.521570883100001"/>
    <n v="0"/>
    <n v="0"/>
    <n v="0"/>
    <n v="0"/>
    <n v="1340.64873573"/>
    <n v="1340.64873573"/>
    <n v="0"/>
    <n v="0"/>
    <n v="165.36681391919339"/>
    <n v="165.36681391919339"/>
    <n v="0"/>
    <n v="0"/>
    <n v="1506.0155496491934"/>
    <n v="0"/>
    <n v="0"/>
  </r>
  <r>
    <n v="1702"/>
    <s v="Calgary"/>
    <s v="Developed"/>
    <s v="ALBERT PARK/RADISSON HEIGHTS"/>
    <x v="0"/>
    <n v="49.565212197800001"/>
    <n v="0"/>
    <n v="0"/>
    <n v="0"/>
    <n v="0"/>
    <n v="2212.1129237599998"/>
    <n v="2212.1129237599998"/>
    <n v="0"/>
    <n v="0"/>
    <n v="800.14990338707344"/>
    <n v="800.14990338707344"/>
    <n v="0"/>
    <n v="0"/>
    <n v="3012.262827147073"/>
    <n v="0"/>
    <n v="0"/>
  </r>
  <r>
    <n v="1703"/>
    <s v="Calgary"/>
    <s v="Developed"/>
    <s v="ALBERT PARK/RADISSON HEIGHTS"/>
    <x v="0"/>
    <n v="31.5707239782"/>
    <n v="0"/>
    <n v="0"/>
    <n v="0"/>
    <n v="0"/>
    <n v="1587.4893486599999"/>
    <n v="1587.4893486599999"/>
    <n v="0"/>
    <n v="0"/>
    <n v="578.88165561414348"/>
    <n v="578.88165561414348"/>
    <n v="0"/>
    <n v="0"/>
    <n v="2166.3710042741432"/>
    <n v="0"/>
    <n v="0"/>
  </r>
  <r>
    <n v="1704"/>
    <s v="Calgary"/>
    <s v="Developed"/>
    <s v="ALBERT PARK/RADISSON HEIGHTS"/>
    <x v="0"/>
    <n v="35.1125517571"/>
    <n v="0"/>
    <n v="0"/>
    <n v="0"/>
    <n v="0"/>
    <n v="1060.94066666"/>
    <n v="1060.94066666"/>
    <n v="0"/>
    <n v="0"/>
    <n v="246.66111354038492"/>
    <n v="246.66111354038492"/>
    <n v="0"/>
    <n v="0"/>
    <n v="1307.6017802003848"/>
    <n v="0"/>
    <n v="0"/>
  </r>
  <r>
    <n v="1705"/>
    <s v="Calgary"/>
    <s v="Developed"/>
    <s v="ALBERT PARK/RADISSON HEIGHTS"/>
    <x v="0"/>
    <n v="13.765921972899999"/>
    <n v="0"/>
    <n v="0"/>
    <n v="0"/>
    <n v="0"/>
    <n v="1478.00000009"/>
    <n v="1478.00000009"/>
    <n v="0"/>
    <n v="0"/>
    <n v="5560.9111408773342"/>
    <n v="5560.9111408773342"/>
    <n v="0"/>
    <n v="0"/>
    <n v="7038.9111409673342"/>
    <n v="0"/>
    <n v="0"/>
  </r>
  <r>
    <n v="1706"/>
    <s v="Calgary"/>
    <s v="Developed"/>
    <s v="SOUTHVIEW"/>
    <x v="0"/>
    <n v="86.8575115246"/>
    <n v="0"/>
    <n v="0"/>
    <n v="0"/>
    <n v="0"/>
    <n v="2735.3135538000001"/>
    <n v="2735.3135538000001"/>
    <n v="0"/>
    <n v="0"/>
    <n v="739.55013763788065"/>
    <n v="739.55013763788065"/>
    <n v="0"/>
    <n v="0"/>
    <n v="3474.8636914378808"/>
    <n v="0"/>
    <n v="0"/>
  </r>
  <r>
    <n v="1707"/>
    <s v="Calgary"/>
    <s v="Developed"/>
    <s v="DOVER"/>
    <x v="0"/>
    <n v="90.713642682699998"/>
    <n v="0"/>
    <n v="0"/>
    <n v="0"/>
    <n v="0"/>
    <n v="3019.4284376800001"/>
    <n v="3019.4284376800001"/>
    <n v="0"/>
    <n v="0"/>
    <n v="315.86764785123773"/>
    <n v="315.86764785123773"/>
    <n v="0"/>
    <n v="0"/>
    <n v="3335.2960855312376"/>
    <n v="0"/>
    <n v="0"/>
  </r>
  <r>
    <n v="1708"/>
    <s v="Calgary"/>
    <s v="Developed"/>
    <s v="DOVER"/>
    <x v="0"/>
    <n v="57.407299697699997"/>
    <n v="0"/>
    <n v="0"/>
    <n v="0"/>
    <n v="0"/>
    <n v="1623.5900555799999"/>
    <n v="1623.5900555799999"/>
    <n v="0"/>
    <n v="0"/>
    <n v="414.5963435720725"/>
    <n v="414.5963435720725"/>
    <n v="0"/>
    <n v="0"/>
    <n v="2038.1863991520725"/>
    <n v="0"/>
    <n v="0"/>
  </r>
  <r>
    <n v="1709"/>
    <s v="Calgary"/>
    <s v="Developed"/>
    <s v="DOVER"/>
    <x v="0"/>
    <n v="53.552213569099997"/>
    <n v="0"/>
    <n v="0"/>
    <n v="0"/>
    <n v="0"/>
    <n v="1737.3590226599999"/>
    <n v="1737.3590226599999"/>
    <n v="0"/>
    <n v="0"/>
    <n v="298.21533111953318"/>
    <n v="298.21533111953318"/>
    <n v="0"/>
    <n v="0"/>
    <n v="2035.5743537795331"/>
    <n v="0"/>
    <n v="0"/>
  </r>
  <r>
    <n v="1710"/>
    <s v="Calgary"/>
    <s v="Developed"/>
    <s v="ERIN WOODS"/>
    <x v="0"/>
    <n v="54.776020289000002"/>
    <n v="0"/>
    <n v="0"/>
    <n v="0"/>
    <n v="0"/>
    <n v="2389.3828892500001"/>
    <n v="2389.3828892500001"/>
    <n v="0"/>
    <n v="0"/>
    <n v="176.32871556636957"/>
    <n v="176.32871556636957"/>
    <n v="0"/>
    <n v="0"/>
    <n v="2565.7116048163698"/>
    <n v="0"/>
    <n v="0"/>
  </r>
  <r>
    <n v="1711"/>
    <s v="Calgary"/>
    <s v="Developed"/>
    <s v="ERIN WOODS"/>
    <x v="0"/>
    <n v="64.328088919999999"/>
    <n v="0"/>
    <n v="0"/>
    <n v="0"/>
    <n v="0"/>
    <n v="2118.5129052699999"/>
    <n v="2118.5129052699999"/>
    <n v="0"/>
    <n v="0"/>
    <n v="331.6047639392641"/>
    <n v="331.6047639392641"/>
    <n v="0"/>
    <n v="0"/>
    <n v="2450.117669209264"/>
    <n v="0"/>
    <n v="0"/>
  </r>
  <r>
    <n v="1712"/>
    <s v="Calgary"/>
    <s v="Developed"/>
    <s v="ERIN WOODS"/>
    <x v="0"/>
    <n v="34.8340723504"/>
    <n v="0"/>
    <n v="0"/>
    <n v="0"/>
    <n v="0"/>
    <n v="1639.4568085999999"/>
    <n v="1639.4568085999999"/>
    <n v="0"/>
    <n v="0"/>
    <n v="77.451487344656641"/>
    <n v="77.451487344656641"/>
    <n v="0"/>
    <n v="0"/>
    <n v="1716.9082959446566"/>
    <n v="0"/>
    <n v="0"/>
  </r>
  <r>
    <n v="1713"/>
    <s v="Calgary"/>
    <s v="Developed"/>
    <s v="DOVER"/>
    <x v="0"/>
    <n v="95.154506594500006"/>
    <n v="0"/>
    <n v="0"/>
    <n v="0"/>
    <n v="0"/>
    <n v="3341.7654766400001"/>
    <n v="3341.7654766400001"/>
    <n v="0"/>
    <n v="0"/>
    <n v="688.08836265313437"/>
    <n v="688.08836265313437"/>
    <n v="0"/>
    <n v="0"/>
    <n v="4029.8538392931346"/>
    <n v="0"/>
    <n v="0"/>
  </r>
  <r>
    <n v="1714"/>
    <s v="Calgary"/>
    <s v="Developed"/>
    <s v="FOREST LAWN"/>
    <x v="0"/>
    <n v="77.615559696099993"/>
    <n v="0"/>
    <n v="0"/>
    <n v="0"/>
    <n v="0"/>
    <n v="5955.5993146999999"/>
    <n v="5955.5993146999999"/>
    <n v="0"/>
    <n v="0"/>
    <n v="806.55918640740583"/>
    <n v="806.55918640740583"/>
    <n v="0"/>
    <n v="0"/>
    <n v="6762.1585011074058"/>
    <n v="0"/>
    <n v="0"/>
  </r>
  <r>
    <n v="1715"/>
    <s v="Calgary"/>
    <s v="Developed"/>
    <s v="FOREST LAWN"/>
    <x v="0"/>
    <n v="20.919523351900001"/>
    <n v="0"/>
    <n v="0"/>
    <n v="0"/>
    <n v="0"/>
    <n v="2643.5713889200001"/>
    <n v="2643.5713889200001"/>
    <n v="0"/>
    <n v="0"/>
    <n v="2662.2248085910232"/>
    <n v="2662.2248085910232"/>
    <n v="0"/>
    <n v="0"/>
    <n v="5305.7961975110229"/>
    <n v="0"/>
    <n v="0"/>
  </r>
  <r>
    <n v="1716"/>
    <s v="Calgary"/>
    <s v="Developed"/>
    <s v="FOREST LAWN"/>
    <x v="0"/>
    <n v="14.0721024405"/>
    <n v="0"/>
    <n v="0"/>
    <n v="0"/>
    <n v="0"/>
    <n v="2105.7102735899998"/>
    <n v="2105.7102735899998"/>
    <n v="0"/>
    <n v="0"/>
    <n v="566.25867439850549"/>
    <n v="566.25867439850549"/>
    <n v="0"/>
    <n v="0"/>
    <n v="2671.9689479885055"/>
    <n v="0"/>
    <n v="0"/>
  </r>
  <r>
    <n v="1717"/>
    <s v="Calgary"/>
    <s v="Developed"/>
    <s v="FOREST LAWN"/>
    <x v="0"/>
    <n v="14.092157634599999"/>
    <n v="0"/>
    <n v="0"/>
    <n v="0"/>
    <n v="0"/>
    <n v="1741.1250677200001"/>
    <n v="1741.1250677200001"/>
    <n v="0"/>
    <n v="0"/>
    <n v="2397.5595708218998"/>
    <n v="2397.5595708218998"/>
    <n v="0"/>
    <n v="0"/>
    <n v="4138.6846385418994"/>
    <n v="0"/>
    <n v="0"/>
  </r>
  <r>
    <n v="1718"/>
    <s v="Calgary"/>
    <s v="Developed"/>
    <s v="FOREST LAWN"/>
    <x v="0"/>
    <n v="52.522059534900002"/>
    <n v="0"/>
    <n v="0"/>
    <n v="0"/>
    <n v="0"/>
    <n v="879.75671983999996"/>
    <n v="879.75671983999996"/>
    <n v="0"/>
    <n v="0"/>
    <n v="918.48736198093718"/>
    <n v="918.48736198093718"/>
    <n v="0"/>
    <n v="0"/>
    <n v="1798.244081820937"/>
    <n v="0"/>
    <n v="0"/>
  </r>
  <r>
    <n v="1719"/>
    <s v="Calgary"/>
    <s v="Developed"/>
    <s v="FOREST LAWN"/>
    <x v="0"/>
    <n v="52.520667682800003"/>
    <n v="0"/>
    <n v="0"/>
    <n v="0"/>
    <n v="0"/>
    <n v="4539.8677725699999"/>
    <n v="4539.8677725699999"/>
    <n v="0"/>
    <n v="0"/>
    <n v="420.44299941757617"/>
    <n v="420.44299941757617"/>
    <n v="0"/>
    <n v="0"/>
    <n v="4960.3107719875761"/>
    <n v="0"/>
    <n v="0"/>
  </r>
  <r>
    <n v="1720"/>
    <s v="Calgary"/>
    <s v="Developed"/>
    <s v="FOREST HEIGHTS"/>
    <x v="0"/>
    <n v="67.526934401600002"/>
    <n v="0"/>
    <n v="0"/>
    <n v="0"/>
    <n v="0"/>
    <n v="6248.2301275899999"/>
    <n v="6248.2301275899999"/>
    <n v="0"/>
    <n v="0"/>
    <n v="537.65875661124039"/>
    <n v="537.65875661124039"/>
    <n v="0"/>
    <n v="0"/>
    <n v="6785.8888842012402"/>
    <n v="0"/>
    <n v="0"/>
  </r>
  <r>
    <n v="1721"/>
    <s v="Calgary"/>
    <s v="Developed"/>
    <s v="FOREST HEIGHTS"/>
    <x v="0"/>
    <n v="82.821320045600004"/>
    <n v="0"/>
    <n v="0"/>
    <n v="0"/>
    <n v="0"/>
    <n v="5684.3767057200002"/>
    <n v="5684.3767057200002"/>
    <n v="0"/>
    <n v="0"/>
    <n v="797.10081243460286"/>
    <n v="797.10081243460286"/>
    <n v="0"/>
    <n v="0"/>
    <n v="6481.4775181546029"/>
    <n v="0"/>
    <n v="0"/>
  </r>
  <r>
    <n v="1722"/>
    <s v="Calgary"/>
    <s v="Developed"/>
    <s v="MARLBOROUGH"/>
    <x v="0"/>
    <n v="29.5312215696"/>
    <n v="0"/>
    <n v="0"/>
    <n v="0"/>
    <n v="0"/>
    <n v="804.82992876499998"/>
    <n v="804.82992876499998"/>
    <n v="0"/>
    <n v="0"/>
    <n v="114.15810301437952"/>
    <n v="114.15810301437952"/>
    <n v="0"/>
    <n v="0"/>
    <n v="918.98803177937953"/>
    <n v="0"/>
    <n v="0"/>
  </r>
  <r>
    <n v="1723"/>
    <s v="Calgary"/>
    <s v="Developed"/>
    <s v="MARLBOROUGH"/>
    <x v="0"/>
    <n v="19.324946012200002"/>
    <n v="0"/>
    <n v="0"/>
    <n v="0"/>
    <n v="0"/>
    <n v="3251.4165647999998"/>
    <n v="3251.4165647999998"/>
    <n v="0"/>
    <n v="0"/>
    <n v="2380.4786312009164"/>
    <n v="2380.4786312009164"/>
    <n v="0"/>
    <n v="0"/>
    <n v="5631.8951960009163"/>
    <n v="0"/>
    <n v="0"/>
  </r>
  <r>
    <n v="1724"/>
    <s v="Calgary"/>
    <s v="Developed"/>
    <s v="MARLBOROUGH"/>
    <x v="0"/>
    <n v="20.8719024621"/>
    <n v="0"/>
    <n v="0"/>
    <n v="0"/>
    <n v="0"/>
    <n v="609.64973432700003"/>
    <n v="609.64973432700003"/>
    <n v="0"/>
    <n v="0"/>
    <n v="58.721476855202383"/>
    <n v="58.721476855202383"/>
    <n v="0"/>
    <n v="0"/>
    <n v="668.37121118220239"/>
    <n v="0"/>
    <n v="0"/>
  </r>
  <r>
    <n v="1725"/>
    <s v="Calgary"/>
    <s v="Developed"/>
    <s v="MARLBOROUGH"/>
    <x v="0"/>
    <n v="26.5173513284"/>
    <n v="0"/>
    <n v="0"/>
    <n v="0"/>
    <n v="0"/>
    <n v="958.72457474199996"/>
    <n v="958.72457474199996"/>
    <n v="0"/>
    <n v="0"/>
    <n v="165.85006437969636"/>
    <n v="165.85006437969636"/>
    <n v="0"/>
    <n v="0"/>
    <n v="1124.5746391216962"/>
    <n v="0"/>
    <n v="0"/>
  </r>
  <r>
    <n v="1726"/>
    <s v="Calgary"/>
    <s v="Developed"/>
    <s v="MARLBOROUGH"/>
    <x v="0"/>
    <n v="29.627481821300002"/>
    <n v="0"/>
    <n v="0"/>
    <n v="0"/>
    <n v="0"/>
    <n v="1001.66056059"/>
    <n v="1001.66056059"/>
    <n v="0"/>
    <n v="0"/>
    <n v="221.71421715539691"/>
    <n v="221.71421715539691"/>
    <n v="0"/>
    <n v="0"/>
    <n v="1223.3747777453968"/>
    <n v="0"/>
    <n v="0"/>
  </r>
  <r>
    <n v="1727"/>
    <s v="Calgary"/>
    <s v="Developed"/>
    <s v="MARLBOROUGH PARK"/>
    <x v="0"/>
    <n v="7.48071277734"/>
    <n v="0"/>
    <n v="0"/>
    <n v="0"/>
    <n v="0"/>
    <n v="524.26286961599999"/>
    <n v="524.26286961599999"/>
    <n v="0"/>
    <n v="0"/>
    <n v="303.00524436879112"/>
    <n v="303.00524436879112"/>
    <n v="0"/>
    <n v="0"/>
    <n v="827.26811398479117"/>
    <n v="0"/>
    <n v="0"/>
  </r>
  <r>
    <n v="1728"/>
    <s v="Calgary"/>
    <s v="Developed"/>
    <s v="MARLBOROUGH PARK"/>
    <x v="0"/>
    <n v="68.740067797600005"/>
    <n v="0"/>
    <n v="0"/>
    <n v="0"/>
    <n v="0"/>
    <n v="2639.1081322599998"/>
    <n v="2639.1081322599998"/>
    <n v="0"/>
    <n v="0"/>
    <n v="155.08310344517434"/>
    <n v="155.08310344517434"/>
    <n v="0"/>
    <n v="0"/>
    <n v="2794.1912357051742"/>
    <n v="0"/>
    <n v="0"/>
  </r>
  <r>
    <n v="1729"/>
    <s v="Calgary"/>
    <s v="Developed"/>
    <s v="MARLBOROUGH PARK"/>
    <x v="0"/>
    <n v="88.909392827299996"/>
    <n v="0"/>
    <n v="0"/>
    <n v="0"/>
    <n v="0"/>
    <n v="2577.3898322099999"/>
    <n v="2577.3898322099999"/>
    <n v="0"/>
    <n v="0"/>
    <n v="758.80345968760275"/>
    <n v="758.80345968760275"/>
    <n v="0"/>
    <n v="0"/>
    <n v="3336.1932918976026"/>
    <n v="0"/>
    <n v="0"/>
  </r>
  <r>
    <n v="1730"/>
    <s v="Calgary"/>
    <s v="Developed"/>
    <s v="MARLBOROUGH PARK"/>
    <x v="0"/>
    <n v="71.661336247500003"/>
    <n v="0"/>
    <n v="0"/>
    <n v="0"/>
    <n v="0"/>
    <n v="2998.48243241"/>
    <n v="2998.48243241"/>
    <n v="0"/>
    <n v="0"/>
    <n v="769.22765732001267"/>
    <n v="769.22765732001267"/>
    <n v="0"/>
    <n v="0"/>
    <n v="3767.7100897300124"/>
    <n v="0"/>
    <n v="0"/>
  </r>
  <r>
    <n v="1731"/>
    <s v="Calgary"/>
    <s v="Developed"/>
    <s v="PENBROOKE MEADOWS"/>
    <x v="0"/>
    <n v="64.618155396399999"/>
    <n v="0"/>
    <n v="0"/>
    <n v="0"/>
    <n v="0"/>
    <n v="2520.1490941799998"/>
    <n v="2520.1490941799998"/>
    <n v="0"/>
    <n v="0"/>
    <n v="341.93552958201116"/>
    <n v="341.93552958201116"/>
    <n v="0"/>
    <n v="0"/>
    <n v="2862.0846237620108"/>
    <n v="0"/>
    <n v="0"/>
  </r>
  <r>
    <n v="1732"/>
    <s v="Calgary"/>
    <s v="Developed"/>
    <s v="PENBROOKE MEADOWS"/>
    <x v="0"/>
    <n v="54.857427828600002"/>
    <n v="0"/>
    <n v="0"/>
    <n v="0"/>
    <n v="0"/>
    <n v="1748.2123215500001"/>
    <n v="1748.2123215500001"/>
    <n v="0"/>
    <n v="0"/>
    <n v="406.86549279494534"/>
    <n v="406.86549279494534"/>
    <n v="0"/>
    <n v="0"/>
    <n v="2155.0778143449452"/>
    <n v="0"/>
    <n v="0"/>
  </r>
  <r>
    <n v="1733"/>
    <s v="Calgary"/>
    <s v="Developed"/>
    <s v="PENBROOKE MEADOWS"/>
    <x v="0"/>
    <n v="84.252184482299995"/>
    <n v="0"/>
    <n v="0"/>
    <n v="0"/>
    <n v="0"/>
    <n v="3359.67286964"/>
    <n v="3359.67286964"/>
    <n v="0"/>
    <n v="0"/>
    <n v="428.20660568740345"/>
    <n v="428.20660568740345"/>
    <n v="0"/>
    <n v="0"/>
    <n v="3787.8794753274033"/>
    <n v="0"/>
    <n v="0"/>
  </r>
  <r>
    <n v="1734"/>
    <s v="Calgary"/>
    <s v="Developed"/>
    <s v="RED CARPET"/>
    <x v="0"/>
    <n v="56.798785065499999"/>
    <n v="0"/>
    <n v="0"/>
    <n v="0"/>
    <n v="0"/>
    <n v="1270.94827588"/>
    <n v="1270.94827588"/>
    <n v="0"/>
    <n v="0"/>
    <n v="149.45175699668329"/>
    <n v="149.45175699668329"/>
    <n v="0"/>
    <n v="0"/>
    <n v="1420.4000328766833"/>
    <n v="0"/>
    <n v="0"/>
  </r>
  <r>
    <n v="1735"/>
    <s v="Calgary"/>
    <s v="Developed"/>
    <s v="APPLEWOOD PARK"/>
    <x v="0"/>
    <n v="11.8999338551"/>
    <n v="0"/>
    <n v="0"/>
    <n v="0"/>
    <n v="0"/>
    <n v="1204.76966535"/>
    <n v="1204.76966535"/>
    <n v="0"/>
    <n v="0"/>
    <n v="101.09541853578857"/>
    <n v="101.09541853578857"/>
    <n v="0"/>
    <n v="0"/>
    <n v="1305.8650838857886"/>
    <n v="0"/>
    <n v="0"/>
  </r>
  <r>
    <n v="1736"/>
    <s v="Calgary"/>
    <s v="Developed"/>
    <s v="APPLEWOOD PARK"/>
    <x v="0"/>
    <n v="30.311447671300002"/>
    <n v="0"/>
    <n v="0"/>
    <n v="0"/>
    <n v="0"/>
    <n v="1627.35598177"/>
    <n v="1627.35598177"/>
    <n v="0"/>
    <n v="0"/>
    <n v="158.6571249358519"/>
    <n v="158.6571249358519"/>
    <n v="0"/>
    <n v="0"/>
    <n v="1786.0131067058519"/>
    <n v="0"/>
    <n v="0"/>
  </r>
  <r>
    <n v="1737"/>
    <s v="Calgary"/>
    <s v="Developed"/>
    <s v="APPLEWOOD PARK"/>
    <x v="0"/>
    <n v="71.104142211099997"/>
    <n v="0"/>
    <n v="0"/>
    <n v="0"/>
    <n v="0"/>
    <n v="2967.72308071"/>
    <n v="2967.72308071"/>
    <n v="0"/>
    <n v="0"/>
    <n v="140.3702494289098"/>
    <n v="140.3702494289098"/>
    <n v="0"/>
    <n v="0"/>
    <n v="3108.0933301389096"/>
    <n v="0"/>
    <n v="0"/>
  </r>
  <r>
    <n v="1738"/>
    <s v="Calgary"/>
    <s v="Developing"/>
    <s v="09O"/>
    <x v="1"/>
    <n v="33.119846585074995"/>
    <n v="15.926705226799996"/>
    <n v="17.193141358275"/>
    <n v="0.48088100848803894"/>
    <n v="0.51911899151196106"/>
    <n v="969.87194645900001"/>
    <n v="0"/>
    <n v="466.39299971746124"/>
    <n v="503.47894674153878"/>
    <n v="85.492012451999983"/>
    <n v="0"/>
    <n v="41.111485165589734"/>
    <n v="44.380527286410249"/>
    <n v="0"/>
    <n v="507.50448488305096"/>
    <n v="547.85947402794898"/>
  </r>
  <r>
    <n v="1739"/>
    <s v="Calgary"/>
    <s v="Developed"/>
    <s v="ABBEYDALE"/>
    <x v="0"/>
    <n v="81.236391280199996"/>
    <n v="0"/>
    <n v="0"/>
    <n v="0"/>
    <n v="0"/>
    <n v="3019.3916187"/>
    <n v="3019.3916187"/>
    <n v="0"/>
    <n v="0"/>
    <n v="187.7451189998136"/>
    <n v="187.7451189998136"/>
    <n v="0"/>
    <n v="0"/>
    <n v="3207.1367376998137"/>
    <n v="0"/>
    <n v="0"/>
  </r>
  <r>
    <n v="1740"/>
    <s v="Calgary"/>
    <s v="Developed"/>
    <s v="ABBEYDALE"/>
    <x v="0"/>
    <n v="52.765828720099996"/>
    <n v="0"/>
    <n v="0"/>
    <n v="0"/>
    <n v="0"/>
    <n v="2005.19047763"/>
    <n v="2005.19047763"/>
    <n v="0"/>
    <n v="0"/>
    <n v="140.89916643194908"/>
    <n v="140.89916643194908"/>
    <n v="0"/>
    <n v="0"/>
    <n v="2146.089644061949"/>
    <n v="0"/>
    <n v="0"/>
  </r>
  <r>
    <n v="1742"/>
    <s v="Calgary"/>
    <s v="Developing"/>
    <s v="09O"/>
    <x v="1"/>
    <n v="179.88576819962415"/>
    <n v="22.3927904958"/>
    <n v="157.49297770382415"/>
    <n v="0.12448339143177857"/>
    <n v="0.87551660856822144"/>
    <n v="12814.181884199999"/>
    <n v="0"/>
    <n v="1595.1528193688744"/>
    <n v="11219.029064831126"/>
    <n v="1465.0913422885424"/>
    <n v="0"/>
    <n v="182.3795390454145"/>
    <n v="1282.7118032431279"/>
    <n v="0"/>
    <n v="1777.5323584142889"/>
    <n v="12501.740868074254"/>
  </r>
  <r>
    <n v="1743"/>
    <s v="Calgary"/>
    <s v="Developing"/>
    <s v="09O"/>
    <x v="1"/>
    <n v="71.018742516491372"/>
    <n v="37.358437668900002"/>
    <n v="33.66030484759137"/>
    <n v="0.52603631583908916"/>
    <n v="0.47396368416091084"/>
    <n v="2005.7489705099999"/>
    <n v="0"/>
    <n v="1055.0967989451262"/>
    <n v="950.6521715648737"/>
    <n v="253.08082095392476"/>
    <n v="0"/>
    <n v="133.12970266413473"/>
    <n v="119.95111828979002"/>
    <n v="0"/>
    <n v="1188.226501609261"/>
    <n v="1070.6032898546637"/>
  </r>
  <r>
    <n v="1744"/>
    <s v="Calgary"/>
    <s v="Developing"/>
    <s v="09O"/>
    <x v="1"/>
    <n v="30.68862379889844"/>
    <n v="5.3460644644403033E-3"/>
    <n v="30.683277734434"/>
    <n v="1.7420346052246887E-4"/>
    <n v="0.99982579653947756"/>
    <n v="2476.5934987599999"/>
    <n v="0"/>
    <n v="0.4314311577914407"/>
    <n v="2476.1620676022085"/>
    <n v="10.979490030000004"/>
    <n v="0"/>
    <n v="1.9126651579979463E-3"/>
    <n v="10.977577364842007"/>
    <n v="0"/>
    <n v="0.43334382294943863"/>
    <n v="2487.1396449670506"/>
  </r>
  <r>
    <n v="1745"/>
    <s v="Calgary"/>
    <s v="Developing"/>
    <s v="09O"/>
    <x v="1"/>
    <n v="124.32471633508499"/>
    <n v="0"/>
    <n v="124.32471633508499"/>
    <n v="0"/>
    <n v="1"/>
    <n v="5447.79422815"/>
    <n v="0"/>
    <n v="0"/>
    <n v="5447.79422815"/>
    <n v="60.905914470152311"/>
    <n v="0"/>
    <n v="0"/>
    <n v="60.905914470152311"/>
    <n v="0"/>
    <n v="0"/>
    <n v="5508.7001426201523"/>
  </r>
  <r>
    <n v="1746"/>
    <s v="Calgary"/>
    <s v="Developed"/>
    <s v="MARLBOROUGH"/>
    <x v="0"/>
    <n v="24.999177554300001"/>
    <n v="0"/>
    <n v="0"/>
    <n v="0"/>
    <n v="0"/>
    <n v="1614.87697815"/>
    <n v="1614.87697815"/>
    <n v="0"/>
    <n v="0"/>
    <n v="313.50980313525088"/>
    <n v="313.50980313525088"/>
    <n v="0"/>
    <n v="0"/>
    <n v="1928.3867812852509"/>
    <n v="0"/>
    <n v="0"/>
  </r>
  <r>
    <n v="1747"/>
    <s v="Calgary"/>
    <s v="Developed"/>
    <s v="MARLBOROUGH"/>
    <x v="0"/>
    <n v="24.0536783308"/>
    <n v="0"/>
    <n v="0"/>
    <n v="0"/>
    <n v="0"/>
    <n v="668.97212754199995"/>
    <n v="668.97212754199995"/>
    <n v="0"/>
    <n v="0"/>
    <n v="124.32778068837655"/>
    <n v="124.32778068837655"/>
    <n v="0"/>
    <n v="0"/>
    <n v="793.29990823037656"/>
    <n v="0"/>
    <n v="0"/>
  </r>
  <r>
    <n v="1748"/>
    <s v="Calgary"/>
    <s v="Developed"/>
    <s v="MARLBOROUGH"/>
    <x v="0"/>
    <n v="20.298072788999999"/>
    <n v="0"/>
    <n v="0"/>
    <n v="0"/>
    <n v="0"/>
    <n v="542.78964564900002"/>
    <n v="542.78964564900002"/>
    <n v="0"/>
    <n v="0"/>
    <n v="225.74276596358513"/>
    <n v="225.74276596358513"/>
    <n v="0"/>
    <n v="0"/>
    <n v="768.53241161258518"/>
    <n v="0"/>
    <n v="0"/>
  </r>
  <r>
    <n v="1749"/>
    <s v="Calgary"/>
    <s v="Developed"/>
    <s v="MARLBOROUGH"/>
    <x v="0"/>
    <n v="27.2732795487"/>
    <n v="0"/>
    <n v="0"/>
    <n v="0"/>
    <n v="0"/>
    <n v="1161.2755204600001"/>
    <n v="1161.2755204600001"/>
    <n v="0"/>
    <n v="0"/>
    <n v="168.49335337235621"/>
    <n v="168.49335337235621"/>
    <n v="0"/>
    <n v="0"/>
    <n v="1329.7688738323563"/>
    <n v="0"/>
    <n v="0"/>
  </r>
  <r>
    <n v="1750"/>
    <s v="Calgary"/>
    <s v="Developed"/>
    <s v="ALBERT PARK/RADISSON HEIGHTS"/>
    <x v="0"/>
    <n v="20.3275609395"/>
    <n v="0"/>
    <n v="0"/>
    <n v="0"/>
    <n v="0"/>
    <n v="1350.0321993699999"/>
    <n v="1350.0321993699999"/>
    <n v="0"/>
    <n v="0"/>
    <n v="994.65970580508633"/>
    <n v="994.65970580508633"/>
    <n v="0"/>
    <n v="0"/>
    <n v="2344.6919051750865"/>
    <n v="0"/>
    <n v="0"/>
  </r>
  <r>
    <n v="1751"/>
    <s v="Calgary"/>
    <s v="Developed"/>
    <s v="ALBERT PARK/RADISSON HEIGHTS"/>
    <x v="0"/>
    <n v="16.1327611231"/>
    <n v="0"/>
    <n v="0"/>
    <n v="0"/>
    <n v="0"/>
    <n v="541.75547248199996"/>
    <n v="541.75547248199996"/>
    <n v="0"/>
    <n v="0"/>
    <n v="50.430390587127498"/>
    <n v="50.430390587127498"/>
    <n v="0"/>
    <n v="0"/>
    <n v="592.18586306912744"/>
    <n v="0"/>
    <n v="0"/>
  </r>
  <r>
    <n v="1801"/>
    <s v="Calgary"/>
    <s v="Developed"/>
    <s v="WHITEHORN"/>
    <x v="0"/>
    <n v="32.5940830718"/>
    <n v="0"/>
    <n v="0"/>
    <n v="0"/>
    <n v="0"/>
    <n v="1932.9073315000001"/>
    <n v="1932.9073315000001"/>
    <n v="0"/>
    <n v="0"/>
    <n v="216.33535171179264"/>
    <n v="216.33535171179264"/>
    <n v="0"/>
    <n v="0"/>
    <n v="2149.2426832117926"/>
    <n v="0"/>
    <n v="0"/>
  </r>
  <r>
    <n v="1802"/>
    <s v="Calgary"/>
    <s v="Developed"/>
    <s v="WHITEHORN"/>
    <x v="0"/>
    <n v="63.065391765699999"/>
    <n v="0"/>
    <n v="0"/>
    <n v="0"/>
    <n v="0"/>
    <n v="3490.0130849900002"/>
    <n v="3490.0130849900002"/>
    <n v="0"/>
    <n v="0"/>
    <n v="361.05428823037795"/>
    <n v="361.05428823037795"/>
    <n v="0"/>
    <n v="0"/>
    <n v="3851.0673732203782"/>
    <n v="0"/>
    <n v="0"/>
  </r>
  <r>
    <n v="1803"/>
    <s v="Calgary"/>
    <s v="Developed"/>
    <s v="WHITEHORN"/>
    <x v="0"/>
    <n v="59.193656973499998"/>
    <n v="0"/>
    <n v="0"/>
    <n v="0"/>
    <n v="0"/>
    <n v="2012.8058068600001"/>
    <n v="2012.8058068600001"/>
    <n v="0"/>
    <n v="0"/>
    <n v="401.74280352610106"/>
    <n v="401.74280352610106"/>
    <n v="0"/>
    <n v="0"/>
    <n v="2414.5486103861012"/>
    <n v="0"/>
    <n v="0"/>
  </r>
  <r>
    <n v="1804"/>
    <s v="Calgary"/>
    <s v="Developed"/>
    <s v="WHITEHORN"/>
    <x v="0"/>
    <n v="34.515235354700003"/>
    <n v="0"/>
    <n v="0"/>
    <n v="0"/>
    <n v="0"/>
    <n v="1263.7902117199999"/>
    <n v="1263.7902117199999"/>
    <n v="0"/>
    <n v="0"/>
    <n v="129.1436464796007"/>
    <n v="129.1436464796007"/>
    <n v="0"/>
    <n v="0"/>
    <n v="1392.9338581996005"/>
    <n v="0"/>
    <n v="0"/>
  </r>
  <r>
    <n v="1805"/>
    <s v="Calgary"/>
    <s v="Developed"/>
    <s v="RUNDLE"/>
    <x v="0"/>
    <n v="40.433271870900001"/>
    <n v="0"/>
    <n v="0"/>
    <n v="0"/>
    <n v="0"/>
    <n v="1516.54825824"/>
    <n v="1516.54825824"/>
    <n v="0"/>
    <n v="0"/>
    <n v="133.07209923736025"/>
    <n v="133.07209923736025"/>
    <n v="0"/>
    <n v="0"/>
    <n v="1649.6203574773604"/>
    <n v="0"/>
    <n v="0"/>
  </r>
  <r>
    <n v="1806"/>
    <s v="Calgary"/>
    <s v="Developed"/>
    <s v="RUNDLE"/>
    <x v="0"/>
    <n v="46.496039056000001"/>
    <n v="0"/>
    <n v="0"/>
    <n v="0"/>
    <n v="0"/>
    <n v="1868.37263788"/>
    <n v="1868.37263788"/>
    <n v="0"/>
    <n v="0"/>
    <n v="199.36218445900298"/>
    <n v="199.36218445900298"/>
    <n v="0"/>
    <n v="0"/>
    <n v="2067.7348223390031"/>
    <n v="0"/>
    <n v="0"/>
  </r>
  <r>
    <n v="1807"/>
    <s v="Calgary"/>
    <s v="Developed"/>
    <s v="RUNDLE"/>
    <x v="0"/>
    <n v="53.097185626700004"/>
    <n v="0"/>
    <n v="0"/>
    <n v="0"/>
    <n v="0"/>
    <n v="1777.63898152"/>
    <n v="1777.63898152"/>
    <n v="0"/>
    <n v="0"/>
    <n v="357.57931195738479"/>
    <n v="357.57931195738479"/>
    <n v="0"/>
    <n v="0"/>
    <n v="2135.2182934773846"/>
    <n v="0"/>
    <n v="0"/>
  </r>
  <r>
    <n v="1808"/>
    <s v="Calgary"/>
    <s v="Developed"/>
    <s v="RUNDLE"/>
    <x v="0"/>
    <n v="30.757910405899999"/>
    <n v="0"/>
    <n v="0"/>
    <n v="0"/>
    <n v="0"/>
    <n v="1221.20094677"/>
    <n v="1221.20094677"/>
    <n v="0"/>
    <n v="0"/>
    <n v="74.040867589580586"/>
    <n v="74.040867589580586"/>
    <n v="0"/>
    <n v="0"/>
    <n v="1295.2418143595805"/>
    <n v="0"/>
    <n v="0"/>
  </r>
  <r>
    <n v="1809"/>
    <s v="Calgary"/>
    <s v="Developed"/>
    <s v="PINERIDGE"/>
    <x v="0"/>
    <n v="41.358969380200001"/>
    <n v="0"/>
    <n v="0"/>
    <n v="0"/>
    <n v="0"/>
    <n v="1181.38923815"/>
    <n v="1181.38923815"/>
    <n v="0"/>
    <n v="0"/>
    <n v="234.84135292663859"/>
    <n v="234.84135292663859"/>
    <n v="0"/>
    <n v="0"/>
    <n v="1416.2305910766386"/>
    <n v="0"/>
    <n v="0"/>
  </r>
  <r>
    <n v="1810"/>
    <s v="Calgary"/>
    <s v="Developed"/>
    <s v="PINERIDGE"/>
    <x v="0"/>
    <n v="68.399475304000006"/>
    <n v="0"/>
    <n v="0"/>
    <n v="0"/>
    <n v="0"/>
    <n v="3558.2953912500002"/>
    <n v="3558.2953912500002"/>
    <n v="0"/>
    <n v="0"/>
    <n v="510.56688034911264"/>
    <n v="510.56688034911264"/>
    <n v="0"/>
    <n v="0"/>
    <n v="4068.8622715991128"/>
    <n v="0"/>
    <n v="0"/>
  </r>
  <r>
    <n v="1811"/>
    <s v="Calgary"/>
    <s v="Developed"/>
    <s v="PINERIDGE"/>
    <x v="0"/>
    <n v="15.941212091600001"/>
    <n v="0"/>
    <n v="0"/>
    <n v="0"/>
    <n v="0"/>
    <n v="0"/>
    <n v="0"/>
    <n v="0"/>
    <n v="0"/>
    <n v="909.38556403860218"/>
    <n v="909.38556403860218"/>
    <n v="0"/>
    <n v="0"/>
    <n v="909.38556403860218"/>
    <n v="0"/>
    <n v="0"/>
  </r>
  <r>
    <n v="1812"/>
    <s v="Calgary"/>
    <s v="Developed"/>
    <s v="PINERIDGE"/>
    <x v="0"/>
    <n v="36.493237900700002"/>
    <n v="0"/>
    <n v="0"/>
    <n v="0"/>
    <n v="0"/>
    <n v="1407.87631704"/>
    <n v="1407.87631704"/>
    <n v="0"/>
    <n v="0"/>
    <n v="202.95805727785265"/>
    <n v="202.95805727785265"/>
    <n v="0"/>
    <n v="0"/>
    <n v="1610.8343743178527"/>
    <n v="0"/>
    <n v="0"/>
  </r>
  <r>
    <n v="1813"/>
    <s v="Calgary"/>
    <s v="Developed"/>
    <s v="TEMPLE"/>
    <x v="0"/>
    <n v="35.466128874500001"/>
    <n v="0"/>
    <n v="0"/>
    <n v="0"/>
    <n v="0"/>
    <n v="1384.9995188600001"/>
    <n v="1384.9995188600001"/>
    <n v="0"/>
    <n v="0"/>
    <n v="325.23524863591274"/>
    <n v="325.23524863591274"/>
    <n v="0"/>
    <n v="0"/>
    <n v="1710.2347674959128"/>
    <n v="0"/>
    <n v="0"/>
  </r>
  <r>
    <n v="1814"/>
    <s v="Calgary"/>
    <s v="Developed"/>
    <s v="TEMPLE"/>
    <x v="0"/>
    <n v="60.099229104000003"/>
    <n v="0"/>
    <n v="0"/>
    <n v="0"/>
    <n v="0"/>
    <n v="2781.4374379599999"/>
    <n v="2781.4374379599999"/>
    <n v="0"/>
    <n v="0"/>
    <n v="315.91360838465232"/>
    <n v="315.91360838465232"/>
    <n v="0"/>
    <n v="0"/>
    <n v="3097.3510463446523"/>
    <n v="0"/>
    <n v="0"/>
  </r>
  <r>
    <n v="1815"/>
    <s v="Calgary"/>
    <s v="Developed"/>
    <s v="TEMPLE"/>
    <x v="0"/>
    <n v="41.797475478499997"/>
    <n v="0"/>
    <n v="0"/>
    <n v="0"/>
    <n v="0"/>
    <n v="1609.9547062700001"/>
    <n v="1609.9547062700001"/>
    <n v="0"/>
    <n v="0"/>
    <n v="216.11863833562049"/>
    <n v="216.11863833562049"/>
    <n v="0"/>
    <n v="0"/>
    <n v="1826.0733446056206"/>
    <n v="0"/>
    <n v="0"/>
  </r>
  <r>
    <n v="1816"/>
    <s v="Calgary"/>
    <s v="Developed"/>
    <s v="TEMPLE"/>
    <x v="0"/>
    <n v="33.512409943400002"/>
    <n v="0"/>
    <n v="0"/>
    <n v="0"/>
    <n v="0"/>
    <n v="1429.79991516"/>
    <n v="1429.79991516"/>
    <n v="0"/>
    <n v="0"/>
    <n v="109.05672549184014"/>
    <n v="109.05672549184014"/>
    <n v="0"/>
    <n v="0"/>
    <n v="1538.8566406518401"/>
    <n v="0"/>
    <n v="0"/>
  </r>
  <r>
    <n v="1817"/>
    <s v="Calgary"/>
    <s v="Developed"/>
    <s v="MONTEREY PARK"/>
    <x v="0"/>
    <n v="50.295740934299999"/>
    <n v="0"/>
    <n v="0"/>
    <n v="0"/>
    <n v="0"/>
    <n v="2932.0430305"/>
    <n v="2932.0430305"/>
    <n v="0"/>
    <n v="0"/>
    <n v="180.81567679055286"/>
    <n v="180.81567679055286"/>
    <n v="0"/>
    <n v="0"/>
    <n v="3112.858707290553"/>
    <n v="0"/>
    <n v="0"/>
  </r>
  <r>
    <n v="1818"/>
    <s v="Calgary"/>
    <s v="Developed"/>
    <s v="MONTEREY PARK"/>
    <x v="0"/>
    <n v="49.3922692115"/>
    <n v="0"/>
    <n v="0"/>
    <n v="0"/>
    <n v="0"/>
    <n v="2736.6370420200001"/>
    <n v="2736.6370420200001"/>
    <n v="0"/>
    <n v="0"/>
    <n v="109.53465724136954"/>
    <n v="109.53465724136954"/>
    <n v="0"/>
    <n v="0"/>
    <n v="2846.1716992613697"/>
    <n v="0"/>
    <n v="0"/>
  </r>
  <r>
    <n v="1819"/>
    <s v="Calgary"/>
    <s v="Developed"/>
    <s v="MONTEREY PARK"/>
    <x v="0"/>
    <n v="43.057561056099999"/>
    <n v="0"/>
    <n v="0"/>
    <n v="0"/>
    <n v="0"/>
    <n v="1439.33191779"/>
    <n v="1439.33191779"/>
    <n v="0"/>
    <n v="0"/>
    <n v="113.58352652473054"/>
    <n v="113.58352652473054"/>
    <n v="0"/>
    <n v="0"/>
    <n v="1552.9154443147306"/>
    <n v="0"/>
    <n v="0"/>
  </r>
  <r>
    <n v="1820"/>
    <s v="Calgary"/>
    <s v="Developed"/>
    <s v="MONTEREY PARK"/>
    <x v="0"/>
    <n v="66.821774010499993"/>
    <n v="0"/>
    <n v="0"/>
    <n v="0"/>
    <n v="0"/>
    <n v="2532.0979997099998"/>
    <n v="2532.0979997099998"/>
    <n v="0"/>
    <n v="0"/>
    <n v="285.61865051226533"/>
    <n v="285.61865051226533"/>
    <n v="0"/>
    <n v="0"/>
    <n v="2817.7166502222653"/>
    <n v="0"/>
    <n v="0"/>
  </r>
  <r>
    <n v="1823"/>
    <s v="Calgary"/>
    <s v="Developed"/>
    <s v="MONTEREY PARK"/>
    <x v="0"/>
    <n v="10.5379202346"/>
    <n v="0"/>
    <n v="0"/>
    <n v="0"/>
    <n v="0"/>
    <n v="524.05948810899997"/>
    <n v="524.05948810899997"/>
    <n v="0"/>
    <n v="0"/>
    <n v="487.25912538001467"/>
    <n v="487.25912538001467"/>
    <n v="0"/>
    <n v="0"/>
    <n v="1011.3186134890146"/>
    <n v="0"/>
    <n v="0"/>
  </r>
  <r>
    <n v="1824"/>
    <s v="Calgary"/>
    <s v="Developing"/>
    <s v="10E"/>
    <x v="1"/>
    <n v="53.5813728603"/>
    <n v="0"/>
    <n v="53.5813728603"/>
    <n v="0"/>
    <n v="1"/>
    <n v="6387.65"/>
    <n v="0"/>
    <n v="0"/>
    <n v="6387.65"/>
    <n v="226.62863857579302"/>
    <n v="0"/>
    <n v="0"/>
    <n v="226.62863857579302"/>
    <n v="0"/>
    <n v="0"/>
    <n v="6614.2786385757927"/>
  </r>
  <r>
    <n v="1825"/>
    <s v="Calgary"/>
    <s v="Developing"/>
    <s v="10E"/>
    <x v="1"/>
    <n v="41.862492913200001"/>
    <n v="0"/>
    <n v="41.862492913200001"/>
    <n v="0"/>
    <n v="1"/>
    <n v="4990.6000000000004"/>
    <n v="0"/>
    <n v="0"/>
    <n v="4990.6000000000004"/>
    <n v="48.264287982999988"/>
    <n v="0"/>
    <n v="0"/>
    <n v="48.264287982999988"/>
    <n v="0"/>
    <n v="0"/>
    <n v="5038.8642879830004"/>
  </r>
  <r>
    <n v="1826"/>
    <s v="Calgary"/>
    <s v="Developed"/>
    <s v="WHITEHORN"/>
    <x v="0"/>
    <n v="31.9530442117"/>
    <n v="0"/>
    <n v="0"/>
    <n v="0"/>
    <n v="0"/>
    <n v="1408.08949669"/>
    <n v="1408.08949669"/>
    <n v="0"/>
    <n v="0"/>
    <n v="129.14824844937772"/>
    <n v="129.14824844937772"/>
    <n v="0"/>
    <n v="0"/>
    <n v="1537.2377451393777"/>
    <n v="0"/>
    <n v="0"/>
  </r>
  <r>
    <n v="1827"/>
    <s v="Calgary"/>
    <s v="Developed"/>
    <s v="WHITEHORN"/>
    <x v="0"/>
    <n v="32.230403175799999"/>
    <n v="0"/>
    <n v="0"/>
    <n v="0"/>
    <n v="0"/>
    <n v="1209.5536614499999"/>
    <n v="1209.5536614499999"/>
    <n v="0"/>
    <n v="0"/>
    <n v="372.25801421182825"/>
    <n v="372.25801421182825"/>
    <n v="0"/>
    <n v="0"/>
    <n v="1581.8116756618283"/>
    <n v="0"/>
    <n v="0"/>
  </r>
  <r>
    <n v="1828"/>
    <s v="Calgary"/>
    <s v="Developed"/>
    <s v="RUNDLE"/>
    <x v="0"/>
    <n v="18.122335542799998"/>
    <n v="0"/>
    <n v="0"/>
    <n v="0"/>
    <n v="0"/>
    <n v="668.13777492999998"/>
    <n v="668.13777492999998"/>
    <n v="0"/>
    <n v="0"/>
    <n v="35.341183608429027"/>
    <n v="35.341183608429027"/>
    <n v="0"/>
    <n v="0"/>
    <n v="703.47895853842897"/>
    <n v="0"/>
    <n v="0"/>
  </r>
  <r>
    <n v="1829"/>
    <s v="Calgary"/>
    <s v="Developed"/>
    <s v="RUNDLE"/>
    <x v="0"/>
    <n v="14.723917528599999"/>
    <n v="0"/>
    <n v="0"/>
    <n v="0"/>
    <n v="0"/>
    <n v="729.03905956100004"/>
    <n v="729.03905956100004"/>
    <n v="0"/>
    <n v="0"/>
    <n v="55.325205036779877"/>
    <n v="55.325205036779877"/>
    <n v="0"/>
    <n v="0"/>
    <n v="784.36426459777988"/>
    <n v="0"/>
    <n v="0"/>
  </r>
  <r>
    <n v="1830"/>
    <s v="Calgary"/>
    <s v="Developed"/>
    <s v="RUNDLE"/>
    <x v="0"/>
    <n v="16.1569065606"/>
    <n v="0"/>
    <n v="0"/>
    <n v="0"/>
    <n v="0"/>
    <n v="1466.2947817899999"/>
    <n v="1466.2947817899999"/>
    <n v="0"/>
    <n v="0"/>
    <n v="94.724658632290016"/>
    <n v="94.724658632290016"/>
    <n v="0"/>
    <n v="0"/>
    <n v="1561.0194404222898"/>
    <n v="0"/>
    <n v="0"/>
  </r>
  <r>
    <n v="1831"/>
    <s v="Calgary"/>
    <s v="Developed"/>
    <s v="RUNDLE"/>
    <x v="0"/>
    <n v="31.307221058100001"/>
    <n v="0"/>
    <n v="0"/>
    <n v="0"/>
    <n v="0"/>
    <n v="1228.8429163400001"/>
    <n v="1228.8429163400001"/>
    <n v="0"/>
    <n v="0"/>
    <n v="77.873873486435613"/>
    <n v="77.873873486435613"/>
    <n v="0"/>
    <n v="0"/>
    <n v="1306.7167898264356"/>
    <n v="0"/>
    <n v="0"/>
  </r>
  <r>
    <n v="1832"/>
    <s v="Calgary"/>
    <s v="Developed"/>
    <s v="TEMPLE"/>
    <x v="0"/>
    <n v="46.427998616899998"/>
    <n v="0"/>
    <n v="0"/>
    <n v="0"/>
    <n v="0"/>
    <n v="1629.0027100299999"/>
    <n v="1629.0027100299999"/>
    <n v="0"/>
    <n v="0"/>
    <n v="258.23648118257688"/>
    <n v="258.23648118257688"/>
    <n v="0"/>
    <n v="0"/>
    <n v="1887.2391912125768"/>
    <n v="0"/>
    <n v="0"/>
  </r>
  <r>
    <n v="1833"/>
    <s v="Calgary"/>
    <s v="Developed"/>
    <s v="TEMPLE"/>
    <x v="0"/>
    <n v="36.618780767499999"/>
    <n v="0"/>
    <n v="0"/>
    <n v="0"/>
    <n v="0"/>
    <n v="1416.1460051700001"/>
    <n v="1416.1460051700001"/>
    <n v="0"/>
    <n v="0"/>
    <n v="140.00559610180022"/>
    <n v="140.00559610180022"/>
    <n v="0"/>
    <n v="0"/>
    <n v="1556.1516012718002"/>
    <n v="0"/>
    <n v="0"/>
  </r>
  <r>
    <n v="1834"/>
    <s v="Calgary"/>
    <s v="Developed"/>
    <s v="PINERIDGE"/>
    <x v="0"/>
    <n v="49.028552112100002"/>
    <n v="0"/>
    <n v="0"/>
    <n v="0"/>
    <n v="0"/>
    <n v="1999.5015839299999"/>
    <n v="1999.5015839299999"/>
    <n v="0"/>
    <n v="0"/>
    <n v="237.71411439705864"/>
    <n v="237.71411439705864"/>
    <n v="0"/>
    <n v="0"/>
    <n v="2237.2156983270584"/>
    <n v="0"/>
    <n v="0"/>
  </r>
  <r>
    <n v="1835"/>
    <s v="Calgary"/>
    <s v="Developed"/>
    <s v="PINERIDGE"/>
    <x v="0"/>
    <n v="40.781694055999999"/>
    <n v="0"/>
    <n v="0"/>
    <n v="0"/>
    <n v="0"/>
    <n v="1311.11327908"/>
    <n v="1311.11327908"/>
    <n v="0"/>
    <n v="0"/>
    <n v="171.51867183230607"/>
    <n v="171.51867183230607"/>
    <n v="0"/>
    <n v="0"/>
    <n v="1482.6319509123061"/>
    <n v="0"/>
    <n v="0"/>
  </r>
  <r>
    <n v="1901"/>
    <s v="Calgary"/>
    <s v="Developed"/>
    <s v="MCCALL"/>
    <x v="0"/>
    <n v="31.756220959099998"/>
    <n v="0"/>
    <n v="0"/>
    <n v="0"/>
    <n v="0"/>
    <n v="0"/>
    <n v="0"/>
    <n v="0"/>
    <n v="0"/>
    <n v="1749.1632982598885"/>
    <n v="1749.1632982598885"/>
    <n v="0"/>
    <n v="0"/>
    <n v="1749.1632982598885"/>
    <n v="0"/>
    <n v="0"/>
  </r>
  <r>
    <n v="1902"/>
    <s v="Calgary"/>
    <s v="Developed"/>
    <s v="MCCALL"/>
    <x v="0"/>
    <n v="35.640542569899999"/>
    <n v="0"/>
    <n v="0"/>
    <n v="0"/>
    <n v="0"/>
    <n v="0"/>
    <n v="0"/>
    <n v="0"/>
    <n v="0"/>
    <n v="1881.2164216652911"/>
    <n v="1881.2164216652911"/>
    <n v="0"/>
    <n v="0"/>
    <n v="1881.2164216652911"/>
    <n v="0"/>
    <n v="0"/>
  </r>
  <r>
    <n v="1903"/>
    <s v="Calgary"/>
    <s v="Developed"/>
    <s v="MCCALL"/>
    <x v="0"/>
    <n v="25.434984847500001"/>
    <n v="0"/>
    <n v="0"/>
    <n v="0"/>
    <n v="0"/>
    <n v="0"/>
    <n v="0"/>
    <n v="0"/>
    <n v="0"/>
    <n v="1182.5484649351263"/>
    <n v="1182.5484649351263"/>
    <n v="0"/>
    <n v="0"/>
    <n v="1182.5484649351263"/>
    <n v="0"/>
    <n v="0"/>
  </r>
  <r>
    <n v="1904"/>
    <s v="Calgary"/>
    <s v="Developed"/>
    <s v="MCCALL"/>
    <x v="0"/>
    <n v="11.747833016"/>
    <n v="0"/>
    <n v="0"/>
    <n v="0"/>
    <n v="0"/>
    <n v="0"/>
    <n v="0"/>
    <n v="0"/>
    <n v="0"/>
    <n v="870.25077698319012"/>
    <n v="870.25077698319012"/>
    <n v="0"/>
    <n v="0"/>
    <n v="870.25077698319012"/>
    <n v="0"/>
    <n v="0"/>
  </r>
  <r>
    <n v="1905"/>
    <s v="Calgary"/>
    <s v="Developed"/>
    <s v="MCCALL"/>
    <x v="0"/>
    <n v="95.532745972000001"/>
    <n v="0"/>
    <n v="0"/>
    <n v="0"/>
    <n v="0"/>
    <n v="0"/>
    <n v="0"/>
    <n v="0"/>
    <n v="0"/>
    <n v="109.24622868945418"/>
    <n v="109.24622868945418"/>
    <n v="0"/>
    <n v="0"/>
    <n v="109.24622868945418"/>
    <n v="0"/>
    <n v="0"/>
  </r>
  <r>
    <n v="1906"/>
    <s v="Calgary"/>
    <s v="Developed"/>
    <s v="SOUTH AIRWAYS"/>
    <x v="0"/>
    <n v="52.532062832599998"/>
    <n v="0"/>
    <n v="0"/>
    <n v="0"/>
    <n v="0"/>
    <n v="0"/>
    <n v="0"/>
    <n v="0"/>
    <n v="0"/>
    <n v="3803.5107691642147"/>
    <n v="3803.5107691642147"/>
    <n v="0"/>
    <n v="0"/>
    <n v="3803.5107691642147"/>
    <n v="0"/>
    <n v="0"/>
  </r>
  <r>
    <n v="1907"/>
    <s v="Calgary"/>
    <s v="Developed"/>
    <s v="SOUTH AIRWAYS"/>
    <x v="0"/>
    <n v="10.479196420599999"/>
    <n v="0"/>
    <n v="0"/>
    <n v="0"/>
    <n v="0"/>
    <n v="0"/>
    <n v="0"/>
    <n v="0"/>
    <n v="0"/>
    <n v="1146.216616122774"/>
    <n v="1146.216616122774"/>
    <n v="0"/>
    <n v="0"/>
    <n v="1146.216616122774"/>
    <n v="0"/>
    <n v="0"/>
  </r>
  <r>
    <n v="1908"/>
    <s v="Calgary"/>
    <s v="Developed"/>
    <s v="SOUTH AIRWAYS"/>
    <x v="0"/>
    <n v="22.398462783500001"/>
    <n v="0"/>
    <n v="0"/>
    <n v="0"/>
    <n v="0"/>
    <n v="0"/>
    <n v="0"/>
    <n v="0"/>
    <n v="0"/>
    <n v="11029.883244834082"/>
    <n v="11029.883244834082"/>
    <n v="0"/>
    <n v="0"/>
    <n v="11029.883244834082"/>
    <n v="0"/>
    <n v="0"/>
  </r>
  <r>
    <n v="1909"/>
    <s v="Calgary"/>
    <s v="Developed"/>
    <s v="VISTA HEIGHTS"/>
    <x v="0"/>
    <n v="81.785748120999997"/>
    <n v="0"/>
    <n v="0"/>
    <n v="0"/>
    <n v="0"/>
    <n v="1889.6784309699999"/>
    <n v="1889.6784309699999"/>
    <n v="0"/>
    <n v="0"/>
    <n v="509.10431931502723"/>
    <n v="509.10431931502723"/>
    <n v="0"/>
    <n v="0"/>
    <n v="2398.7827502850273"/>
    <n v="0"/>
    <n v="0"/>
  </r>
  <r>
    <n v="1910"/>
    <s v="Calgary"/>
    <s v="Developed"/>
    <s v="MAYLAND HEIGHTS"/>
    <x v="0"/>
    <n v="59.646074251599998"/>
    <n v="0"/>
    <n v="0"/>
    <n v="0"/>
    <n v="0"/>
    <n v="1356.26287314"/>
    <n v="1356.26287314"/>
    <n v="0"/>
    <n v="0"/>
    <n v="136.63179232903806"/>
    <n v="136.63179232903806"/>
    <n v="0"/>
    <n v="0"/>
    <n v="1492.894665469038"/>
    <n v="0"/>
    <n v="0"/>
  </r>
  <r>
    <n v="1911"/>
    <s v="Calgary"/>
    <s v="Developed"/>
    <s v="MAYLAND"/>
    <x v="0"/>
    <n v="11.6532264011"/>
    <n v="0"/>
    <n v="0"/>
    <n v="0"/>
    <n v="0"/>
    <n v="5.5494389875600003"/>
    <n v="5.5494389875600003"/>
    <n v="0"/>
    <n v="0"/>
    <n v="675.60791824608475"/>
    <n v="675.60791824608475"/>
    <n v="0"/>
    <n v="0"/>
    <n v="681.1573572336448"/>
    <n v="0"/>
    <n v="0"/>
  </r>
  <r>
    <n v="1912"/>
    <s v="Calgary"/>
    <s v="Developed"/>
    <s v="MAYLAND HEIGHTS"/>
    <x v="0"/>
    <n v="21.709408347499998"/>
    <n v="0"/>
    <n v="0"/>
    <n v="0"/>
    <n v="0"/>
    <n v="729.55939284800002"/>
    <n v="729.55939284800002"/>
    <n v="0"/>
    <n v="0"/>
    <n v="102.01374825296773"/>
    <n v="102.01374825296773"/>
    <n v="0"/>
    <n v="0"/>
    <n v="831.57314110096775"/>
    <n v="0"/>
    <n v="0"/>
  </r>
  <r>
    <n v="1913"/>
    <s v="Calgary"/>
    <s v="Developed"/>
    <s v="MAYLAND"/>
    <x v="0"/>
    <n v="32.689988023300003"/>
    <n v="0"/>
    <n v="0"/>
    <n v="0"/>
    <n v="0"/>
    <n v="0"/>
    <n v="0"/>
    <n v="0"/>
    <n v="0"/>
    <n v="2029.3631155556595"/>
    <n v="2029.3631155556595"/>
    <n v="0"/>
    <n v="0"/>
    <n v="2029.3631155556595"/>
    <n v="0"/>
    <n v="0"/>
  </r>
  <r>
    <n v="1914"/>
    <s v="Calgary"/>
    <s v="Developed"/>
    <s v="MAYLAND"/>
    <x v="0"/>
    <n v="19.476188183800001"/>
    <n v="0"/>
    <n v="0"/>
    <n v="0"/>
    <n v="0"/>
    <n v="0"/>
    <n v="0"/>
    <n v="0"/>
    <n v="0"/>
    <n v="148.25997953666516"/>
    <n v="148.25997953666516"/>
    <n v="0"/>
    <n v="0"/>
    <n v="148.25997953666516"/>
    <n v="0"/>
    <n v="0"/>
  </r>
  <r>
    <n v="1915"/>
    <s v="Calgary"/>
    <s v="Developed"/>
    <s v="MAYLAND"/>
    <x v="0"/>
    <n v="27.650694251400001"/>
    <n v="0"/>
    <n v="0"/>
    <n v="0"/>
    <n v="0"/>
    <n v="0"/>
    <n v="0"/>
    <n v="0"/>
    <n v="0"/>
    <n v="787.77214300964431"/>
    <n v="787.77214300964431"/>
    <n v="0"/>
    <n v="0"/>
    <n v="787.77214300964431"/>
    <n v="0"/>
    <n v="0"/>
  </r>
  <r>
    <n v="1916"/>
    <s v="Calgary"/>
    <s v="Developed"/>
    <s v="MAYLAND HEIGHTS"/>
    <x v="0"/>
    <n v="41.481718077099998"/>
    <n v="0"/>
    <n v="0"/>
    <n v="0"/>
    <n v="0"/>
    <n v="893.01259213399999"/>
    <n v="893.01259213399999"/>
    <n v="0"/>
    <n v="0"/>
    <n v="351.17544483493697"/>
    <n v="351.17544483493697"/>
    <n v="0"/>
    <n v="0"/>
    <n v="1244.188036968937"/>
    <n v="0"/>
    <n v="0"/>
  </r>
  <r>
    <n v="1917"/>
    <s v="Calgary"/>
    <s v="Developed"/>
    <s v="MAYLAND HEIGHTS"/>
    <x v="0"/>
    <n v="54.545566223400002"/>
    <n v="0"/>
    <n v="0"/>
    <n v="0"/>
    <n v="0"/>
    <n v="1774.0651935000001"/>
    <n v="1774.0651935000001"/>
    <n v="0"/>
    <n v="0"/>
    <n v="466.23957187358587"/>
    <n v="466.23957187358587"/>
    <n v="0"/>
    <n v="0"/>
    <n v="2240.3047653735857"/>
    <n v="0"/>
    <n v="0"/>
  </r>
  <r>
    <n v="1918"/>
    <s v="Calgary"/>
    <s v="Developed"/>
    <s v="SOUTH AIRWAYS"/>
    <x v="0"/>
    <n v="34.424299668300002"/>
    <n v="0"/>
    <n v="0"/>
    <n v="0"/>
    <n v="0"/>
    <n v="0"/>
    <n v="0"/>
    <n v="0"/>
    <n v="0"/>
    <n v="1910.2930502009231"/>
    <n v="1910.2930502009231"/>
    <n v="0"/>
    <n v="0"/>
    <n v="1910.2930502009231"/>
    <n v="0"/>
    <n v="0"/>
  </r>
  <r>
    <n v="1919"/>
    <s v="Calgary"/>
    <s v="Developed"/>
    <s v="SOUTH AIRWAYS"/>
    <x v="0"/>
    <n v="35.885314686400001"/>
    <n v="0"/>
    <n v="0"/>
    <n v="0"/>
    <n v="0"/>
    <n v="0"/>
    <n v="0"/>
    <n v="0"/>
    <n v="0"/>
    <n v="4074.3809823293823"/>
    <n v="4074.3809823293823"/>
    <n v="0"/>
    <n v="0"/>
    <n v="4074.3809823293823"/>
    <n v="0"/>
    <n v="0"/>
  </r>
  <r>
    <n v="1920"/>
    <s v="Calgary"/>
    <s v="Developed"/>
    <s v="NORTH AIRWAYS"/>
    <x v="0"/>
    <n v="29.581288168099999"/>
    <n v="0"/>
    <n v="0"/>
    <n v="0"/>
    <n v="0"/>
    <n v="0"/>
    <n v="0"/>
    <n v="0"/>
    <n v="0"/>
    <n v="6605.4998275905455"/>
    <n v="6605.4998275905455"/>
    <n v="0"/>
    <n v="0"/>
    <n v="6605.4998275905455"/>
    <n v="0"/>
    <n v="0"/>
  </r>
  <r>
    <n v="1921"/>
    <s v="Calgary"/>
    <s v="Developed"/>
    <s v="NORTH AIRWAYS"/>
    <x v="0"/>
    <n v="28.0021440758"/>
    <n v="0"/>
    <n v="0"/>
    <n v="0"/>
    <n v="0"/>
    <n v="0"/>
    <n v="0"/>
    <n v="0"/>
    <n v="0"/>
    <n v="2440.1008313460275"/>
    <n v="2440.1008313460275"/>
    <n v="0"/>
    <n v="0"/>
    <n v="2440.1008313460275"/>
    <n v="0"/>
    <n v="0"/>
  </r>
  <r>
    <n v="1922"/>
    <s v="Calgary"/>
    <s v="Developed"/>
    <s v="NORTH AIRWAYS"/>
    <x v="0"/>
    <n v="57.961373370300002"/>
    <n v="0"/>
    <n v="0"/>
    <n v="0"/>
    <n v="0"/>
    <n v="0"/>
    <n v="0"/>
    <n v="0"/>
    <n v="0"/>
    <n v="1685.39788066655"/>
    <n v="1685.39788066655"/>
    <n v="0"/>
    <n v="0"/>
    <n v="1685.39788066655"/>
    <n v="0"/>
    <n v="0"/>
  </r>
  <r>
    <n v="1923"/>
    <s v="Calgary"/>
    <s v="Developed"/>
    <s v="HORIZON"/>
    <x v="0"/>
    <n v="27.7762588806"/>
    <n v="0"/>
    <n v="0"/>
    <n v="0"/>
    <n v="0"/>
    <n v="3.4478551479699999"/>
    <n v="3.4478551479699999"/>
    <n v="0"/>
    <n v="0"/>
    <n v="918.87321708157833"/>
    <n v="918.87321708157833"/>
    <n v="0"/>
    <n v="0"/>
    <n v="922.32107222954835"/>
    <n v="0"/>
    <n v="0"/>
  </r>
  <r>
    <n v="1924"/>
    <s v="Calgary"/>
    <s v="Developed"/>
    <s v="HORIZON"/>
    <x v="0"/>
    <n v="38.710660257599997"/>
    <n v="0"/>
    <n v="0"/>
    <n v="0"/>
    <n v="0"/>
    <n v="0"/>
    <n v="0"/>
    <n v="0"/>
    <n v="0"/>
    <n v="4917.5121236346631"/>
    <n v="4917.5121236346631"/>
    <n v="0"/>
    <n v="0"/>
    <n v="4917.5121236346631"/>
    <n v="0"/>
    <n v="0"/>
  </r>
  <r>
    <n v="1925"/>
    <s v="Calgary"/>
    <s v="Developed"/>
    <s v="SUNRIDGE"/>
    <x v="0"/>
    <n v="20.087365258599998"/>
    <n v="0"/>
    <n v="0"/>
    <n v="0"/>
    <n v="0"/>
    <n v="0"/>
    <n v="0"/>
    <n v="0"/>
    <n v="0"/>
    <n v="1393.1123449695665"/>
    <n v="1393.1123449695665"/>
    <n v="0"/>
    <n v="0"/>
    <n v="1393.1123449695665"/>
    <n v="0"/>
    <n v="0"/>
  </r>
  <r>
    <n v="1926"/>
    <s v="Calgary"/>
    <s v="Developed"/>
    <s v="SUNRIDGE"/>
    <x v="0"/>
    <n v="34.999818996899997"/>
    <n v="0"/>
    <n v="0"/>
    <n v="0"/>
    <n v="0"/>
    <n v="0"/>
    <n v="0"/>
    <n v="0"/>
    <n v="0"/>
    <n v="1578.3130021394732"/>
    <n v="1578.3130021394732"/>
    <n v="0"/>
    <n v="0"/>
    <n v="1578.3130021394732"/>
    <n v="0"/>
    <n v="0"/>
  </r>
  <r>
    <n v="1927"/>
    <s v="Calgary"/>
    <s v="Developed"/>
    <s v="SUNRIDGE"/>
    <x v="0"/>
    <n v="28.278815033499999"/>
    <n v="0"/>
    <n v="0"/>
    <n v="0"/>
    <n v="0"/>
    <n v="1.7239275681699999"/>
    <n v="1.7239275681699999"/>
    <n v="0"/>
    <n v="0"/>
    <n v="812.72482474407582"/>
    <n v="812.72482474407582"/>
    <n v="0"/>
    <n v="0"/>
    <n v="814.4487523122458"/>
    <n v="0"/>
    <n v="0"/>
  </r>
  <r>
    <n v="1928"/>
    <s v="Calgary"/>
    <s v="Developed"/>
    <s v="MERIDIAN"/>
    <x v="0"/>
    <n v="47.501115367700002"/>
    <n v="0"/>
    <n v="0"/>
    <n v="0"/>
    <n v="0"/>
    <n v="0"/>
    <n v="0"/>
    <n v="0"/>
    <n v="0"/>
    <n v="1785.5760137587029"/>
    <n v="1785.5760137587029"/>
    <n v="0"/>
    <n v="0"/>
    <n v="1785.5760137587029"/>
    <n v="0"/>
    <n v="0"/>
  </r>
  <r>
    <n v="1929"/>
    <s v="Calgary"/>
    <s v="Developed"/>
    <s v="MERIDIAN"/>
    <x v="0"/>
    <n v="40.413423894700003"/>
    <n v="0"/>
    <n v="0"/>
    <n v="0"/>
    <n v="0"/>
    <n v="0"/>
    <n v="0"/>
    <n v="0"/>
    <n v="0"/>
    <n v="2219.1610361197863"/>
    <n v="2219.1610361197863"/>
    <n v="0"/>
    <n v="0"/>
    <n v="2219.1610361197863"/>
    <n v="0"/>
    <n v="0"/>
  </r>
  <r>
    <n v="1930"/>
    <s v="Calgary"/>
    <s v="Developed"/>
    <s v="MERIDIAN"/>
    <x v="0"/>
    <n v="15.3860123763"/>
    <n v="0"/>
    <n v="0"/>
    <n v="0"/>
    <n v="0"/>
    <n v="0"/>
    <n v="0"/>
    <n v="0"/>
    <n v="0"/>
    <n v="1190.5163733509928"/>
    <n v="1190.5163733509928"/>
    <n v="0"/>
    <n v="0"/>
    <n v="1190.5163733509928"/>
    <n v="0"/>
    <n v="0"/>
  </r>
  <r>
    <n v="1931"/>
    <s v="Calgary"/>
    <s v="Developed"/>
    <s v="MERIDIAN"/>
    <x v="0"/>
    <n v="14.014572641499999"/>
    <n v="0"/>
    <n v="0"/>
    <n v="0"/>
    <n v="0"/>
    <n v="0"/>
    <n v="0"/>
    <n v="0"/>
    <n v="0"/>
    <n v="2187.9622271816957"/>
    <n v="2187.9622271816957"/>
    <n v="0"/>
    <n v="0"/>
    <n v="2187.9622271816957"/>
    <n v="0"/>
    <n v="0"/>
  </r>
  <r>
    <n v="1932"/>
    <s v="Calgary"/>
    <s v="Developed"/>
    <s v="SOUTH AIRWAYS"/>
    <x v="0"/>
    <n v="19.303334207199999"/>
    <n v="0"/>
    <n v="0"/>
    <n v="0"/>
    <n v="0"/>
    <n v="0"/>
    <n v="0"/>
    <n v="0"/>
    <n v="0"/>
    <n v="1235.6912409109564"/>
    <n v="1235.6912409109564"/>
    <n v="0"/>
    <n v="0"/>
    <n v="1235.6912409109564"/>
    <n v="0"/>
    <n v="0"/>
  </r>
  <r>
    <n v="1933"/>
    <s v="Calgary"/>
    <s v="Developed"/>
    <s v="MERIDIAN"/>
    <x v="0"/>
    <n v="6.4982887804000002"/>
    <n v="0"/>
    <n v="0"/>
    <n v="0"/>
    <n v="0"/>
    <n v="0"/>
    <n v="0"/>
    <n v="0"/>
    <n v="0"/>
    <n v="746.08798725148938"/>
    <n v="746.08798725148938"/>
    <n v="0"/>
    <n v="0"/>
    <n v="746.08798725148938"/>
    <n v="0"/>
    <n v="0"/>
  </r>
  <r>
    <n v="1934"/>
    <s v="Calgary"/>
    <s v="Developed"/>
    <s v="FRANKLIN"/>
    <x v="0"/>
    <n v="12.943607868799999"/>
    <n v="0"/>
    <n v="0"/>
    <n v="0"/>
    <n v="0"/>
    <n v="0"/>
    <n v="0"/>
    <n v="0"/>
    <n v="0"/>
    <n v="840.14688717422746"/>
    <n v="840.14688717422746"/>
    <n v="0"/>
    <n v="0"/>
    <n v="840.14688717422746"/>
    <n v="0"/>
    <n v="0"/>
  </r>
  <r>
    <n v="1935"/>
    <s v="Calgary"/>
    <s v="Developed"/>
    <s v="FRANKLIN"/>
    <x v="0"/>
    <n v="15.2848609199"/>
    <n v="0"/>
    <n v="0"/>
    <n v="0"/>
    <n v="0"/>
    <n v="0"/>
    <n v="0"/>
    <n v="0"/>
    <n v="0"/>
    <n v="286.24734295992755"/>
    <n v="286.24734295992755"/>
    <n v="0"/>
    <n v="0"/>
    <n v="286.24734295992755"/>
    <n v="0"/>
    <n v="0"/>
  </r>
  <r>
    <n v="1936"/>
    <s v="Calgary"/>
    <s v="Developed"/>
    <s v="FRANKLIN"/>
    <x v="0"/>
    <n v="17.504395783300001"/>
    <n v="0"/>
    <n v="0"/>
    <n v="0"/>
    <n v="0"/>
    <n v="0"/>
    <n v="0"/>
    <n v="0"/>
    <n v="0"/>
    <n v="3512.0485661217394"/>
    <n v="3512.0485661217394"/>
    <n v="0"/>
    <n v="0"/>
    <n v="3512.0485661217394"/>
    <n v="0"/>
    <n v="0"/>
  </r>
  <r>
    <n v="1937"/>
    <s v="Calgary"/>
    <s v="Developed"/>
    <s v="HORIZON"/>
    <x v="0"/>
    <n v="13.825869903099999"/>
    <n v="0"/>
    <n v="0"/>
    <n v="0"/>
    <n v="0"/>
    <n v="0"/>
    <n v="0"/>
    <n v="0"/>
    <n v="0"/>
    <n v="3468.0392712447124"/>
    <n v="3468.0392712447124"/>
    <n v="0"/>
    <n v="0"/>
    <n v="3468.0392712447124"/>
    <n v="0"/>
    <n v="0"/>
  </r>
  <r>
    <n v="1938"/>
    <s v="Calgary"/>
    <s v="Developed"/>
    <s v="FRANKLIN"/>
    <x v="0"/>
    <n v="17.012928914"/>
    <n v="0"/>
    <n v="0"/>
    <n v="0"/>
    <n v="0"/>
    <n v="0"/>
    <n v="0"/>
    <n v="0"/>
    <n v="0"/>
    <n v="1456.1294633341872"/>
    <n v="1456.1294633341872"/>
    <n v="0"/>
    <n v="0"/>
    <n v="1456.1294633341872"/>
    <n v="0"/>
    <n v="0"/>
  </r>
  <r>
    <n v="1939"/>
    <s v="Calgary"/>
    <s v="Developed"/>
    <s v="FRANKLIN"/>
    <x v="0"/>
    <n v="13.752260055100001"/>
    <n v="0"/>
    <n v="0"/>
    <n v="0"/>
    <n v="0"/>
    <n v="0"/>
    <n v="0"/>
    <n v="0"/>
    <n v="0"/>
    <n v="929.53916515587844"/>
    <n v="929.53916515587844"/>
    <n v="0"/>
    <n v="0"/>
    <n v="929.53916515587844"/>
    <n v="0"/>
    <n v="0"/>
  </r>
  <r>
    <n v="1940"/>
    <s v="Calgary"/>
    <s v="Developed"/>
    <s v="FRANKLIN"/>
    <x v="0"/>
    <n v="19.6864972644"/>
    <n v="0"/>
    <n v="0"/>
    <n v="0"/>
    <n v="0"/>
    <n v="0"/>
    <n v="0"/>
    <n v="0"/>
    <n v="0"/>
    <n v="1112.2808995408898"/>
    <n v="1112.2808995408898"/>
    <n v="0"/>
    <n v="0"/>
    <n v="1112.2808995408898"/>
    <n v="0"/>
    <n v="0"/>
  </r>
  <r>
    <n v="1941"/>
    <s v="Calgary"/>
    <s v="Developed"/>
    <s v="FRANKLIN"/>
    <x v="0"/>
    <n v="19.130518724400002"/>
    <n v="0"/>
    <n v="0"/>
    <n v="0"/>
    <n v="0"/>
    <n v="4.4395511921599997"/>
    <n v="4.4395511921599997"/>
    <n v="0"/>
    <n v="0"/>
    <n v="1028.2738005830929"/>
    <n v="1028.2738005830929"/>
    <n v="0"/>
    <n v="0"/>
    <n v="1032.7133517752529"/>
    <n v="0"/>
    <n v="0"/>
  </r>
  <r>
    <n v="1942"/>
    <s v="Calgary"/>
    <s v="Developed"/>
    <s v="FRANKLIN"/>
    <x v="0"/>
    <n v="10.885776025"/>
    <n v="0"/>
    <n v="0"/>
    <n v="0"/>
    <n v="0"/>
    <n v="0"/>
    <n v="0"/>
    <n v="0"/>
    <n v="0"/>
    <n v="411.15132701542257"/>
    <n v="411.15132701542257"/>
    <n v="0"/>
    <n v="0"/>
    <n v="411.15132701542257"/>
    <n v="0"/>
    <n v="0"/>
  </r>
  <r>
    <n v="1943"/>
    <s v="Calgary"/>
    <s v="Developed"/>
    <s v="SUNRIDGE"/>
    <x v="0"/>
    <n v="13.939476602099999"/>
    <n v="0"/>
    <n v="0"/>
    <n v="0"/>
    <n v="0"/>
    <n v="0"/>
    <n v="0"/>
    <n v="0"/>
    <n v="0"/>
    <n v="554.10480521182853"/>
    <n v="554.10480521182853"/>
    <n v="0"/>
    <n v="0"/>
    <n v="554.10480521182853"/>
    <n v="0"/>
    <n v="0"/>
  </r>
  <r>
    <n v="1944"/>
    <s v="Calgary"/>
    <s v="Developed"/>
    <s v="SUNRIDGE"/>
    <x v="0"/>
    <n v="21.312520283600001"/>
    <n v="0"/>
    <n v="0"/>
    <n v="0"/>
    <n v="0"/>
    <n v="0"/>
    <n v="0"/>
    <n v="0"/>
    <n v="0"/>
    <n v="1342.0754077630345"/>
    <n v="1342.0754077630345"/>
    <n v="0"/>
    <n v="0"/>
    <n v="1342.0754077630345"/>
    <n v="0"/>
    <n v="0"/>
  </r>
  <r>
    <n v="1945"/>
    <s v="Calgary"/>
    <s v="Developed"/>
    <s v="SUNRIDGE"/>
    <x v="0"/>
    <n v="33.136155344899997"/>
    <n v="0"/>
    <n v="0"/>
    <n v="0"/>
    <n v="0"/>
    <n v="0"/>
    <n v="0"/>
    <n v="0"/>
    <n v="0"/>
    <n v="11533.276682844711"/>
    <n v="11533.276682844711"/>
    <n v="0"/>
    <n v="0"/>
    <n v="11533.276682844711"/>
    <n v="0"/>
    <n v="0"/>
  </r>
  <r>
    <n v="1946"/>
    <s v="Calgary"/>
    <s v="Developed"/>
    <s v="SUNRIDGE"/>
    <x v="0"/>
    <n v="6.2321468290300004"/>
    <n v="0"/>
    <n v="0"/>
    <n v="0"/>
    <n v="0"/>
    <n v="0"/>
    <n v="0"/>
    <n v="0"/>
    <n v="0"/>
    <n v="357.95672083551312"/>
    <n v="357.95672083551312"/>
    <n v="0"/>
    <n v="0"/>
    <n v="357.95672083551312"/>
    <n v="0"/>
    <n v="0"/>
  </r>
  <r>
    <n v="1947"/>
    <s v="Calgary"/>
    <s v="Developed"/>
    <s v="SUNRIDGE"/>
    <x v="0"/>
    <n v="9.9909746650500004"/>
    <n v="0"/>
    <n v="0"/>
    <n v="0"/>
    <n v="0"/>
    <n v="1020.26722249"/>
    <n v="1020.26722249"/>
    <n v="0"/>
    <n v="0"/>
    <n v="7023.7153565009467"/>
    <n v="7023.7153565009467"/>
    <n v="0"/>
    <n v="0"/>
    <n v="8043.9825789909464"/>
    <n v="0"/>
    <n v="0"/>
  </r>
  <r>
    <n v="1948"/>
    <s v="Calgary"/>
    <s v="Developed"/>
    <s v="SUNRIDGE"/>
    <x v="0"/>
    <n v="9.6685062124499996"/>
    <n v="0"/>
    <n v="0"/>
    <n v="0"/>
    <n v="0"/>
    <n v="0"/>
    <n v="0"/>
    <n v="0"/>
    <n v="0"/>
    <n v="881.30759426354496"/>
    <n v="881.30759426354496"/>
    <n v="0"/>
    <n v="0"/>
    <n v="881.30759426354496"/>
    <n v="0"/>
    <n v="0"/>
  </r>
  <r>
    <n v="1949"/>
    <s v="Calgary"/>
    <s v="Developed"/>
    <s v="SUNRIDGE"/>
    <x v="0"/>
    <n v="23.085288103"/>
    <n v="0"/>
    <n v="0"/>
    <n v="0"/>
    <n v="0"/>
    <n v="0"/>
    <n v="0"/>
    <n v="0"/>
    <n v="0"/>
    <n v="2027.0351477801028"/>
    <n v="2027.0351477801028"/>
    <n v="0"/>
    <n v="0"/>
    <n v="2027.0351477801028"/>
    <n v="0"/>
    <n v="0"/>
  </r>
  <r>
    <n v="1950"/>
    <s v="Calgary"/>
    <s v="Developed"/>
    <s v="HORIZON"/>
    <x v="0"/>
    <n v="22.5835771068"/>
    <n v="0"/>
    <n v="0"/>
    <n v="0"/>
    <n v="0"/>
    <n v="0"/>
    <n v="0"/>
    <n v="0"/>
    <n v="0"/>
    <n v="1372.5513120026258"/>
    <n v="1372.5513120026258"/>
    <n v="0"/>
    <n v="0"/>
    <n v="1372.5513120026258"/>
    <n v="0"/>
    <n v="0"/>
  </r>
  <r>
    <n v="1951"/>
    <s v="Calgary"/>
    <s v="Developed"/>
    <s v="HORIZON"/>
    <x v="0"/>
    <n v="11.777869512200001"/>
    <n v="0"/>
    <n v="0"/>
    <n v="0"/>
    <n v="0"/>
    <n v="0"/>
    <n v="0"/>
    <n v="0"/>
    <n v="0"/>
    <n v="883.59970812583617"/>
    <n v="883.59970812583617"/>
    <n v="0"/>
    <n v="0"/>
    <n v="883.59970812583617"/>
    <n v="0"/>
    <n v="0"/>
  </r>
  <r>
    <n v="1952"/>
    <s v="Calgary"/>
    <s v="Developed"/>
    <s v="HORIZON"/>
    <x v="0"/>
    <n v="21.793090071000002"/>
    <n v="0"/>
    <n v="0"/>
    <n v="0"/>
    <n v="0"/>
    <n v="0"/>
    <n v="0"/>
    <n v="0"/>
    <n v="0"/>
    <n v="1130.557221998678"/>
    <n v="1130.557221998678"/>
    <n v="0"/>
    <n v="0"/>
    <n v="1130.557221998678"/>
    <n v="0"/>
    <n v="0"/>
  </r>
  <r>
    <n v="1953"/>
    <s v="Calgary"/>
    <s v="Developed"/>
    <s v="SUNRIDGE"/>
    <x v="0"/>
    <n v="7.5226118030000002"/>
    <n v="0"/>
    <n v="0"/>
    <n v="0"/>
    <n v="0"/>
    <n v="0"/>
    <n v="0"/>
    <n v="0"/>
    <n v="0"/>
    <n v="536.23238987703348"/>
    <n v="536.23238987703348"/>
    <n v="0"/>
    <n v="0"/>
    <n v="536.23238987703348"/>
    <n v="0"/>
    <n v="0"/>
  </r>
  <r>
    <n v="1954"/>
    <s v="Calgary"/>
    <s v="Developed"/>
    <s v="HORIZON"/>
    <x v="0"/>
    <n v="53.297604997999997"/>
    <n v="0"/>
    <n v="0"/>
    <n v="0"/>
    <n v="0"/>
    <n v="0"/>
    <n v="0"/>
    <n v="0"/>
    <n v="0"/>
    <n v="157.81044445232487"/>
    <n v="157.81044445232487"/>
    <n v="0"/>
    <n v="0"/>
    <n v="157.81044445232487"/>
    <n v="0"/>
    <n v="0"/>
  </r>
  <r>
    <n v="1955"/>
    <s v="Calgary"/>
    <s v="Developed"/>
    <s v="ALBERT PARK/RADISSON HEIGHTS"/>
    <x v="0"/>
    <n v="12.148307131099999"/>
    <n v="0"/>
    <n v="0"/>
    <n v="0"/>
    <n v="0"/>
    <n v="0"/>
    <n v="0"/>
    <n v="0"/>
    <n v="0"/>
    <n v="101.18267205378382"/>
    <n v="101.18267205378382"/>
    <n v="0"/>
    <n v="0"/>
    <n v="101.18267205378382"/>
    <n v="0"/>
    <n v="0"/>
  </r>
  <r>
    <n v="1956"/>
    <s v="Calgary"/>
    <s v="Developed"/>
    <s v="MAYLAND"/>
    <x v="0"/>
    <n v="7.7376376124600004"/>
    <n v="0"/>
    <n v="0"/>
    <n v="0"/>
    <n v="0"/>
    <n v="0"/>
    <n v="0"/>
    <n v="0"/>
    <n v="0"/>
    <n v="947.1473314988931"/>
    <n v="947.1473314988931"/>
    <n v="0"/>
    <n v="0"/>
    <n v="947.1473314988931"/>
    <n v="0"/>
    <n v="0"/>
  </r>
  <r>
    <n v="1957"/>
    <s v="Calgary"/>
    <s v="Developed"/>
    <s v="FRANKLIN"/>
    <x v="0"/>
    <n v="8.7228885433500007"/>
    <n v="0"/>
    <n v="0"/>
    <n v="0"/>
    <n v="0"/>
    <n v="0"/>
    <n v="0"/>
    <n v="0"/>
    <n v="0"/>
    <n v="1035.5345373854022"/>
    <n v="1035.5345373854022"/>
    <n v="0"/>
    <n v="0"/>
    <n v="1035.5345373854022"/>
    <n v="0"/>
    <n v="0"/>
  </r>
  <r>
    <n v="1958"/>
    <s v="Calgary"/>
    <s v="Developed"/>
    <s v="VISTA HEIGHTS"/>
    <x v="0"/>
    <n v="14.5601458705"/>
    <n v="0"/>
    <n v="0"/>
    <n v="0"/>
    <n v="0"/>
    <n v="0"/>
    <n v="0"/>
    <n v="0"/>
    <n v="0"/>
    <n v="418.21036628994739"/>
    <n v="418.21036628994739"/>
    <n v="0"/>
    <n v="0"/>
    <n v="418.21036628994739"/>
    <n v="0"/>
    <n v="0"/>
  </r>
  <r>
    <n v="2001"/>
    <s v="Calgary"/>
    <s v="Developed"/>
    <s v="STONEY 2"/>
    <x v="1"/>
    <n v="7.1823257398599996"/>
    <n v="7.1823257398599996"/>
    <n v="0"/>
    <n v="1"/>
    <n v="0"/>
    <n v="0"/>
    <n v="0"/>
    <n v="0"/>
    <n v="0"/>
    <n v="91.673992092268946"/>
    <n v="0"/>
    <n v="91.673992092268946"/>
    <n v="0"/>
    <n v="0"/>
    <n v="91.673992092268946"/>
    <n v="0"/>
  </r>
  <r>
    <n v="2002"/>
    <s v="Calgary"/>
    <s v="Developed"/>
    <s v="CALGARY INTERNATIONAL AIRPORT"/>
    <x v="1"/>
    <n v="3.8608373129000002"/>
    <n v="3.8608373129000002"/>
    <n v="0"/>
    <n v="1"/>
    <n v="0"/>
    <n v="0"/>
    <n v="0"/>
    <n v="0"/>
    <n v="0"/>
    <n v="66.324919138141553"/>
    <n v="0"/>
    <n v="66.324919138141553"/>
    <n v="0"/>
    <n v="0"/>
    <n v="66.324919138141553"/>
    <n v="0"/>
  </r>
  <r>
    <n v="2003"/>
    <s v="Calgary"/>
    <s v="Developed"/>
    <s v="CALGARY INTERNATIONAL AIRPORT"/>
    <x v="1"/>
    <n v="24.1273661944"/>
    <n v="24.1273661944"/>
    <n v="0"/>
    <n v="1"/>
    <n v="0"/>
    <n v="0"/>
    <n v="0"/>
    <n v="0"/>
    <n v="0"/>
    <n v="1379.5482706769885"/>
    <n v="0"/>
    <n v="1379.5482706769885"/>
    <n v="0"/>
    <n v="0"/>
    <n v="1379.5482706769885"/>
    <n v="0"/>
  </r>
  <r>
    <n v="2004"/>
    <s v="Calgary"/>
    <s v="Developed"/>
    <s v="DEERFOOT BUSINESS CENTRE"/>
    <x v="1"/>
    <n v="39.026978266999997"/>
    <n v="39.026978266999997"/>
    <n v="0"/>
    <n v="1"/>
    <n v="0"/>
    <n v="0"/>
    <n v="0"/>
    <n v="0"/>
    <n v="0"/>
    <n v="2493.5868081554363"/>
    <n v="0"/>
    <n v="2493.5868081554363"/>
    <n v="0"/>
    <n v="0"/>
    <n v="2493.5868081554363"/>
    <n v="0"/>
  </r>
  <r>
    <n v="2005"/>
    <s v="Calgary"/>
    <s v="Developed"/>
    <s v="DEERFOOT BUSINESS CENTRE"/>
    <x v="1"/>
    <n v="20.1060504589"/>
    <n v="20.1060504589"/>
    <n v="0"/>
    <n v="1"/>
    <n v="0"/>
    <n v="0"/>
    <n v="0"/>
    <n v="0"/>
    <n v="0"/>
    <n v="850.72782449554347"/>
    <n v="0"/>
    <n v="850.72782449554347"/>
    <n v="0"/>
    <n v="0"/>
    <n v="850.72782449554347"/>
    <n v="0"/>
  </r>
  <r>
    <n v="2006"/>
    <s v="Calgary"/>
    <s v="Developed"/>
    <s v="CALGARY INTERNATIONAL AIRPORT"/>
    <x v="1"/>
    <n v="5.0079210590500001"/>
    <n v="5.0079210590500001"/>
    <n v="0"/>
    <n v="1"/>
    <n v="0"/>
    <n v="0"/>
    <n v="0"/>
    <n v="0"/>
    <n v="0"/>
    <n v="456.95472015177768"/>
    <n v="0"/>
    <n v="456.95472015177768"/>
    <n v="0"/>
    <n v="0"/>
    <n v="456.95472015177768"/>
    <n v="0"/>
  </r>
  <r>
    <n v="2007"/>
    <s v="Calgary"/>
    <s v="Developed"/>
    <s v="DEERFOOT BUSINESS CENTRE"/>
    <x v="1"/>
    <n v="34.613731911099997"/>
    <n v="34.613731911099997"/>
    <n v="0"/>
    <n v="1"/>
    <n v="0"/>
    <n v="0"/>
    <n v="0"/>
    <n v="0"/>
    <n v="0"/>
    <n v="2237.9493929726173"/>
    <n v="0"/>
    <n v="2237.9493929726173"/>
    <n v="0"/>
    <n v="0"/>
    <n v="2237.9493929726173"/>
    <n v="0"/>
  </r>
  <r>
    <n v="2008"/>
    <s v="Calgary"/>
    <s v="Developed"/>
    <s v="SKYLINE EAST"/>
    <x v="1"/>
    <n v="45.7936870849"/>
    <n v="45.7936870849"/>
    <n v="0"/>
    <n v="1"/>
    <n v="0"/>
    <n v="0"/>
    <n v="0"/>
    <n v="0"/>
    <n v="0"/>
    <n v="3057.5992997611697"/>
    <n v="0"/>
    <n v="3057.5992997611697"/>
    <n v="0"/>
    <n v="0"/>
    <n v="3057.5992997611697"/>
    <n v="0"/>
  </r>
  <r>
    <n v="2009"/>
    <s v="Calgary"/>
    <s v="Developed"/>
    <s v="SKYLINE EAST"/>
    <x v="1"/>
    <n v="9.9418879283399999"/>
    <n v="9.9418879283399999"/>
    <n v="0"/>
    <n v="1"/>
    <n v="0"/>
    <n v="0"/>
    <n v="0"/>
    <n v="0"/>
    <n v="0"/>
    <n v="1250.9216086626329"/>
    <n v="0"/>
    <n v="1250.9216086626329"/>
    <n v="0"/>
    <n v="0"/>
    <n v="1250.9216086626329"/>
    <n v="0"/>
  </r>
  <r>
    <n v="2010"/>
    <s v="Calgary"/>
    <s v="Developed"/>
    <s v="CALGARY INTERNATIONAL AIRPORT"/>
    <x v="1"/>
    <n v="3.0689790821399998"/>
    <n v="3.0689790821399998"/>
    <n v="0"/>
    <n v="1"/>
    <n v="0"/>
    <n v="0"/>
    <n v="0"/>
    <n v="0"/>
    <n v="0"/>
    <n v="1645.7250368899422"/>
    <n v="0"/>
    <n v="1645.7250368899422"/>
    <n v="0"/>
    <n v="0"/>
    <n v="1645.7250368899422"/>
    <n v="0"/>
  </r>
  <r>
    <n v="2011"/>
    <s v="Calgary"/>
    <s v="Developed"/>
    <s v="CALGARY INTERNATIONAL AIRPORT"/>
    <x v="1"/>
    <n v="21.0647868611"/>
    <n v="21.0647868611"/>
    <n v="0"/>
    <n v="1"/>
    <n v="0"/>
    <n v="0"/>
    <n v="0"/>
    <n v="0"/>
    <n v="0"/>
    <n v="3638.2234164105998"/>
    <n v="0"/>
    <n v="3638.2234164105998"/>
    <n v="0"/>
    <n v="0"/>
    <n v="3638.2234164105998"/>
    <n v="0"/>
  </r>
  <r>
    <n v="2012"/>
    <s v="Calgary"/>
    <s v="Developed"/>
    <s v="PEGASUS"/>
    <x v="1"/>
    <n v="17.853336870700002"/>
    <n v="17.853336870700002"/>
    <n v="0"/>
    <n v="1"/>
    <n v="0"/>
    <n v="1.2246590643499999"/>
    <n v="0"/>
    <n v="1.2246590643499999"/>
    <n v="0"/>
    <n v="1352.1033128660788"/>
    <n v="0"/>
    <n v="1352.1033128660788"/>
    <n v="0"/>
    <n v="0"/>
    <n v="1353.3279719304287"/>
    <n v="0"/>
  </r>
  <r>
    <n v="2013"/>
    <s v="Calgary"/>
    <s v="Developed"/>
    <s v="CALGARY INTERNATIONAL AIRPORT"/>
    <x v="1"/>
    <n v="0.58748477803599997"/>
    <n v="0.58748477803599997"/>
    <n v="0"/>
    <n v="1"/>
    <n v="0"/>
    <n v="0"/>
    <n v="0"/>
    <n v="0"/>
    <n v="0"/>
    <n v="1571.9947877839816"/>
    <n v="0"/>
    <n v="1571.9947877839816"/>
    <n v="0"/>
    <n v="0"/>
    <n v="1571.9947877839816"/>
    <n v="0"/>
  </r>
  <r>
    <n v="2014"/>
    <s v="Calgary"/>
    <s v="Developed"/>
    <s v="CALGARY INTERNATIONAL AIRPORT"/>
    <x v="1"/>
    <n v="34.217712268600003"/>
    <n v="34.217712268600003"/>
    <n v="0"/>
    <n v="1"/>
    <n v="0"/>
    <n v="0"/>
    <n v="0"/>
    <n v="0"/>
    <n v="0"/>
    <n v="4995.2417994303296"/>
    <n v="0"/>
    <n v="4995.2417994303296"/>
    <n v="0"/>
    <n v="0"/>
    <n v="4995.2417994303296"/>
    <n v="0"/>
  </r>
  <r>
    <n v="2015"/>
    <s v="Calgary"/>
    <s v="Developed"/>
    <s v="CALGARY INTERNATIONAL AIRPORT"/>
    <x v="1"/>
    <n v="186.147028621"/>
    <n v="186.147028621"/>
    <n v="0"/>
    <n v="1"/>
    <n v="0"/>
    <n v="1.8369885965299999"/>
    <n v="0"/>
    <n v="1.8369885965299999"/>
    <n v="0"/>
    <n v="23240.423480161739"/>
    <n v="0"/>
    <n v="23240.423480161739"/>
    <n v="0"/>
    <n v="0"/>
    <n v="23242.260468758268"/>
    <n v="0"/>
  </r>
  <r>
    <n v="2016"/>
    <s v="Calgary"/>
    <s v="Developed"/>
    <s v="CALGARY INTERNATIONAL AIRPORT"/>
    <x v="1"/>
    <n v="18.101610003400001"/>
    <n v="18.101610003400001"/>
    <n v="0"/>
    <n v="1"/>
    <n v="0"/>
    <n v="0"/>
    <n v="0"/>
    <n v="0"/>
    <n v="0"/>
    <n v="81.49257766834404"/>
    <n v="0"/>
    <n v="81.49257766834404"/>
    <n v="0"/>
    <n v="0"/>
    <n v="81.49257766834404"/>
    <n v="0"/>
  </r>
  <r>
    <n v="2017"/>
    <s v="Calgary"/>
    <s v="Developed"/>
    <s v="STONEY 2"/>
    <x v="1"/>
    <n v="53.430719500199999"/>
    <n v="30.9482207573"/>
    <n v="22.482498742899999"/>
    <n v="0.5792214861936148"/>
    <n v="0.4207785138063852"/>
    <n v="2.4493181286999999"/>
    <n v="0"/>
    <n v="1.4186976866665775"/>
    <n v="1.0306204420334224"/>
    <n v="3911.9999999999923"/>
    <n v="0"/>
    <n v="2265.9144539894164"/>
    <n v="1646.0855460105756"/>
    <n v="0"/>
    <n v="2267.3331516760832"/>
    <n v="1647.1161664526091"/>
  </r>
  <r>
    <n v="2018"/>
    <s v="Calgary"/>
    <s v="Developed"/>
    <s v="STONEY 2"/>
    <x v="1"/>
    <n v="83.619567472041652"/>
    <n v="83.614313007999996"/>
    <n v="5.2544640416499998E-3"/>
    <n v="0.99993716226715224"/>
    <n v="6.2837732847764727E-5"/>
    <n v="7.3479543861099996"/>
    <n v="0"/>
    <n v="7.3474926573153079"/>
    <n v="4.6172879469194122E-4"/>
    <n v="7178.9999999999873"/>
    <n v="0"/>
    <n v="7178.5488879158729"/>
    <n v="0.4511120841141022"/>
    <n v="0"/>
    <n v="7185.8963805731883"/>
    <n v="0.45157381290879411"/>
  </r>
  <r>
    <n v="2019"/>
    <s v="Calgary"/>
    <s v="Developed"/>
    <s v="STONEY 2"/>
    <x v="1"/>
    <n v="41.526869689959995"/>
    <n v="39.368712984699997"/>
    <n v="2.1581567052600001"/>
    <n v="0.94802987267345662"/>
    <n v="5.1970127326543381E-2"/>
    <n v="0"/>
    <n v="0"/>
    <n v="0"/>
    <n v="0"/>
    <n v="2013.9199990331642"/>
    <n v="0"/>
    <n v="1909.2563202579386"/>
    <n v="104.66367877522566"/>
    <n v="0"/>
    <n v="1909.2563202579386"/>
    <n v="104.66367877522566"/>
  </r>
  <r>
    <n v="2020"/>
    <s v="Calgary"/>
    <s v="Developed"/>
    <s v="STONEY 2"/>
    <x v="1"/>
    <n v="61.699679634878251"/>
    <n v="61.699524736599997"/>
    <n v="1.5489827825500001E-4"/>
    <n v="0.99999748948002376"/>
    <n v="2.5105199762398556E-6"/>
    <n v="1.8369885965299999"/>
    <n v="0"/>
    <n v="1.8369839847334322"/>
    <n v="4.6117965677133809E-6"/>
    <n v="3938.5197281327273"/>
    <n v="0"/>
    <n v="3938.5098404002729"/>
    <n v="9.8877324542919771E-3"/>
    <n v="0"/>
    <n v="3940.3468243850061"/>
    <n v="9.8923442508596898E-3"/>
  </r>
  <r>
    <n v="2021"/>
    <s v="Calgary"/>
    <s v="Developed"/>
    <s v="STONEGATE LANDING"/>
    <x v="1"/>
    <n v="97.212031518700002"/>
    <n v="42.109774961200003"/>
    <n v="55.102256557499999"/>
    <n v="0.43317451866130008"/>
    <n v="0.56682548133869992"/>
    <n v="0"/>
    <n v="0"/>
    <n v="0"/>
    <n v="0"/>
    <n v="4488.486149314047"/>
    <n v="0"/>
    <n v="1944.2978272470245"/>
    <n v="2544.1883220670225"/>
    <n v="0"/>
    <n v="1944.2978272470245"/>
    <n v="2544.1883220670225"/>
  </r>
  <r>
    <n v="2022"/>
    <s v="Calgary"/>
    <s v="Developed"/>
    <s v="STONEGATE LANDING"/>
    <x v="1"/>
    <n v="55.072775517561134"/>
    <n v="55.071588146000003"/>
    <n v="1.1873715611300001E-3"/>
    <n v="0.99997843995422475"/>
    <n v="2.1560045775248504E-5"/>
    <n v="0"/>
    <n v="0"/>
    <n v="0"/>
    <n v="0"/>
    <n v="2376.3037469597821"/>
    <n v="0"/>
    <n v="2376.2525137422217"/>
    <n v="5.123321756034744E-2"/>
    <n v="0"/>
    <n v="2376.2525137422217"/>
    <n v="5.123321756034744E-2"/>
  </r>
  <r>
    <n v="2023"/>
    <s v="Calgary"/>
    <s v="Developed"/>
    <s v="STONEGATE LANDING"/>
    <x v="1"/>
    <n v="61.253453827800001"/>
    <n v="30.997478194200003"/>
    <n v="30.255975633599999"/>
    <n v="0.50605274081919172"/>
    <n v="0.49394725918080828"/>
    <n v="0"/>
    <n v="0"/>
    <n v="0"/>
    <n v="0"/>
    <n v="2778.3258938739768"/>
    <n v="0"/>
    <n v="1405.9794334838568"/>
    <n v="1372.34646039012"/>
    <n v="0"/>
    <n v="1405.9794334838568"/>
    <n v="1372.34646039012"/>
  </r>
  <r>
    <n v="2024"/>
    <s v="Calgary"/>
    <s v="Developed"/>
    <s v="STONEGATE LANDING"/>
    <x v="1"/>
    <n v="23.427854606233002"/>
    <n v="0.29781161453299987"/>
    <n v="23.130042991700002"/>
    <n v="1.2711860285054305E-2"/>
    <n v="0.98728813971494567"/>
    <n v="0"/>
    <n v="0"/>
    <n v="0"/>
    <n v="0"/>
    <n v="182.30610697829093"/>
    <n v="0"/>
    <n v="2.3174497610201978"/>
    <n v="179.98865721727071"/>
    <n v="0"/>
    <n v="2.3174497610201978"/>
    <n v="179.98865721727071"/>
  </r>
  <r>
    <n v="2025"/>
    <s v="Calgary"/>
    <s v="Developed"/>
    <s v="STONEGATE LANDING"/>
    <x v="1"/>
    <n v="28.889530584399999"/>
    <n v="1.4439409490999999"/>
    <n v="27.445589635299999"/>
    <n v="4.9981461099949845E-2"/>
    <n v="0.95001853890005017"/>
    <n v="0"/>
    <n v="0"/>
    <n v="0"/>
    <n v="0"/>
    <n v="59.415007478733529"/>
    <n v="0"/>
    <n v="2.9696488850515488"/>
    <n v="56.445358593681981"/>
    <n v="0"/>
    <n v="2.9696488850515488"/>
    <n v="56.445358593681981"/>
  </r>
  <r>
    <n v="2026"/>
    <s v="Calgary"/>
    <s v="Developed"/>
    <s v="STONEGATE LANDING"/>
    <x v="1"/>
    <n v="54.13412989839"/>
    <n v="1.5436464650899993"/>
    <n v="52.590483433300001"/>
    <n v="2.8515217072619999E-2"/>
    <n v="0.97148478292738005"/>
    <n v="0"/>
    <n v="0"/>
    <n v="0"/>
    <n v="0"/>
    <n v="2390.0351320284458"/>
    <n v="0"/>
    <n v="68.152370600979125"/>
    <n v="2321.8827614274669"/>
    <n v="0"/>
    <n v="68.152370600979125"/>
    <n v="2321.8827614274669"/>
  </r>
  <r>
    <n v="2027"/>
    <s v="Calgary"/>
    <s v="Developed"/>
    <s v="STONEY 3"/>
    <x v="1"/>
    <n v="53.476729005080003"/>
    <n v="53.363855394200002"/>
    <n v="0.11287361088"/>
    <n v="0.99788929478335742"/>
    <n v="2.1107052166425833E-3"/>
    <n v="0"/>
    <n v="0"/>
    <n v="0"/>
    <n v="0"/>
    <n v="92.353768421415253"/>
    <n v="0"/>
    <n v="92.158836840631565"/>
    <n v="0.19493158078368225"/>
    <n v="0"/>
    <n v="92.158836840631565"/>
    <n v="0.19493158078368225"/>
  </r>
  <r>
    <n v="2028"/>
    <s v="Calgary"/>
    <s v="Developed"/>
    <s v="STONEY 3"/>
    <x v="1"/>
    <n v="45.657818710539999"/>
    <n v="2.1152290310400019"/>
    <n v="43.542589679499997"/>
    <n v="4.6327859954284373E-2"/>
    <n v="0.95367214004571565"/>
    <n v="0"/>
    <n v="0"/>
    <n v="0"/>
    <n v="0"/>
    <n v="221.72712224547374"/>
    <n v="0"/>
    <n v="10.272143067454799"/>
    <n v="211.45497917801893"/>
    <n v="0"/>
    <n v="10.272143067454799"/>
    <n v="211.45497917801893"/>
  </r>
  <r>
    <n v="2029"/>
    <s v="Calgary"/>
    <s v="Developed"/>
    <s v="SADDLE RIDGE INDUSTRIAL"/>
    <x v="1"/>
    <n v="32.458185614199998"/>
    <n v="1.8981800860999982"/>
    <n v="30.5600055281"/>
    <n v="5.8480782279757844E-2"/>
    <n v="0.94151921772024216"/>
    <n v="0"/>
    <n v="0"/>
    <n v="0"/>
    <n v="0"/>
    <n v="99.747214253982818"/>
    <n v="0"/>
    <n v="5.8332951197995273"/>
    <n v="93.913919134183288"/>
    <n v="0"/>
    <n v="5.8332951197995273"/>
    <n v="93.913919134183288"/>
  </r>
  <r>
    <n v="2030"/>
    <s v="Calgary"/>
    <s v="Developed"/>
    <s v="SADDLE RIDGE INDUSTRIAL"/>
    <x v="1"/>
    <n v="52.706542142753001"/>
    <n v="52.575254801100002"/>
    <n v="0.13128734165299999"/>
    <n v="0.99750908831587903"/>
    <n v="2.4909116841209666E-3"/>
    <n v="0"/>
    <n v="0"/>
    <n v="0"/>
    <n v="0"/>
    <n v="3114.4907772633555"/>
    <n v="0"/>
    <n v="3106.7328557961832"/>
    <n v="7.7579214671722836"/>
    <n v="0"/>
    <n v="3106.7328557961832"/>
    <n v="7.7579214671722836"/>
  </r>
  <r>
    <n v="2031"/>
    <s v="Calgary"/>
    <s v="Developed"/>
    <s v="STONEGATE LANDING"/>
    <x v="1"/>
    <n v="51.462648097660001"/>
    <n v="42.475104174400002"/>
    <n v="8.9875439232600005"/>
    <n v="0.82535791966623151"/>
    <n v="0.17464208033376849"/>
    <n v="0"/>
    <n v="0"/>
    <n v="0"/>
    <n v="0"/>
    <n v="163.22533089474251"/>
    <n v="0"/>
    <n v="134.71931954411696"/>
    <n v="28.506011350625567"/>
    <n v="0"/>
    <n v="134.71931954411696"/>
    <n v="28.506011350625567"/>
  </r>
  <r>
    <n v="2032"/>
    <s v="Calgary"/>
    <s v="Developed"/>
    <s v="CALGARY INTERNATIONAL AIRPORT"/>
    <x v="1"/>
    <n v="4.9563870685199998"/>
    <n v="4.9563870685199998"/>
    <n v="0"/>
    <n v="1"/>
    <n v="0"/>
    <n v="0.61232953217599995"/>
    <n v="0"/>
    <n v="0.61232953217599995"/>
    <n v="0"/>
    <n v="107.90242228862809"/>
    <n v="0"/>
    <n v="107.90242228862809"/>
    <n v="0"/>
    <n v="0"/>
    <n v="108.51475182080409"/>
    <n v="0"/>
  </r>
  <r>
    <n v="2033"/>
    <s v="Calgary"/>
    <s v="Developed"/>
    <s v="SADDLE RIDGE INDUSTRIAL"/>
    <x v="1"/>
    <n v="29.344481255250997"/>
    <n v="0.58699368125099838"/>
    <n v="28.757487573999999"/>
    <n v="2.0003546020973189E-2"/>
    <n v="0.97999645397902679"/>
    <n v="30.164232532900002"/>
    <n v="0"/>
    <n v="0.6033916136592018"/>
    <n v="29.5608409192408"/>
    <n v="4154.9999999999882"/>
    <n v="0"/>
    <n v="83.114733717143366"/>
    <n v="4071.8852662828449"/>
    <n v="0"/>
    <n v="83.718125330802565"/>
    <n v="4101.4461072020858"/>
  </r>
  <r>
    <n v="2035"/>
    <s v="Calgary"/>
    <s v="Developed"/>
    <s v="WESTWINDS"/>
    <x v="1"/>
    <n v="20.831553122940001"/>
    <n v="19.202235720600001"/>
    <n v="1.6293174023400001"/>
    <n v="0.92178608130059336"/>
    <n v="7.8213918699406637E-2"/>
    <n v="7.96028391829"/>
    <n v="0"/>
    <n v="7.3376789190806715"/>
    <n v="0.62260499920932821"/>
    <n v="2841.9647959106965"/>
    <n v="0"/>
    <n v="2619.6835924167613"/>
    <n v="222.28120349393498"/>
    <n v="0"/>
    <n v="2627.0212713358419"/>
    <n v="222.90380849314431"/>
  </r>
  <r>
    <n v="2036"/>
    <s v="Calgary"/>
    <s v="Developed"/>
    <s v="CALGARY INTERNATIONAL AIRPORT"/>
    <x v="1"/>
    <n v="11.0396776761"/>
    <n v="11.0396776761"/>
    <n v="0"/>
    <n v="1"/>
    <n v="0"/>
    <n v="0"/>
    <n v="0"/>
    <n v="0"/>
    <n v="0"/>
    <n v="109.47233319079761"/>
    <n v="0"/>
    <n v="109.47233319079761"/>
    <n v="0"/>
    <n v="0"/>
    <n v="109.47233319079761"/>
    <n v="0"/>
  </r>
  <r>
    <n v="2037"/>
    <s v="Calgary"/>
    <s v="Developed"/>
    <s v="STONEGATE LANDING"/>
    <x v="1"/>
    <n v="40.220350844199999"/>
    <n v="40.220350844199999"/>
    <n v="0"/>
    <n v="1"/>
    <n v="0"/>
    <n v="0"/>
    <n v="0"/>
    <n v="0"/>
    <n v="0"/>
    <n v="489.00106196270116"/>
    <n v="0"/>
    <n v="489.00106196270116"/>
    <n v="0"/>
    <n v="0"/>
    <n v="489.00106196270116"/>
    <n v="0"/>
  </r>
  <r>
    <n v="2038"/>
    <s v="Calgary"/>
    <s v="Developed"/>
    <s v="STONEGATE LANDING"/>
    <x v="1"/>
    <n v="50.930817430300003"/>
    <n v="14.279735775500001"/>
    <n v="36.651081654800002"/>
    <n v="0.28037515390445378"/>
    <n v="0.71962484609554622"/>
    <n v="0"/>
    <n v="0"/>
    <n v="0"/>
    <n v="0"/>
    <n v="97.953365092736817"/>
    <n v="0"/>
    <n v="27.463689813335236"/>
    <n v="70.489675279401581"/>
    <n v="0"/>
    <n v="27.463689813335236"/>
    <n v="70.489675279401581"/>
  </r>
  <r>
    <n v="2039"/>
    <s v="Calgary"/>
    <s v="Developed"/>
    <s v="SADDLE RIDGE INDUSTRIAL"/>
    <x v="1"/>
    <n v="22.168900328105"/>
    <n v="0.30124587950500015"/>
    <n v="21.8676544486"/>
    <n v="1.3588670391696901E-2"/>
    <n v="0.98641132960830313"/>
    <n v="20.527997621800001"/>
    <n v="0"/>
    <n v="0.2789481934841781"/>
    <n v="20.249049428315825"/>
    <n v="621.39706813540647"/>
    <n v="0"/>
    <n v="8.4439599412588606"/>
    <n v="612.9531081941476"/>
    <n v="0"/>
    <n v="8.7229081347430384"/>
    <n v="633.20215762246346"/>
  </r>
  <r>
    <n v="2040"/>
    <s v="Calgary"/>
    <s v="Developed"/>
    <s v="DEERFOOT BUSINESS CENTRE"/>
    <x v="1"/>
    <n v="16.863448641600002"/>
    <n v="16.863448641600002"/>
    <n v="0"/>
    <n v="1"/>
    <n v="0"/>
    <n v="0"/>
    <n v="0"/>
    <n v="0"/>
    <n v="0"/>
    <n v="845.58110462023956"/>
    <n v="0"/>
    <n v="845.58110462023956"/>
    <n v="0"/>
    <n v="0"/>
    <n v="845.58110462023956"/>
    <n v="0"/>
  </r>
  <r>
    <n v="2041"/>
    <s v="Calgary"/>
    <s v="Developed"/>
    <s v="DEERFOOT BUSINESS CENTRE"/>
    <x v="1"/>
    <n v="25.994297447699999"/>
    <n v="25.994297447699999"/>
    <n v="0"/>
    <n v="1"/>
    <n v="0"/>
    <n v="0"/>
    <n v="0"/>
    <n v="0"/>
    <n v="0"/>
    <n v="292.92610744086073"/>
    <n v="0"/>
    <n v="292.92610744086073"/>
    <n v="0"/>
    <n v="0"/>
    <n v="292.92610744086073"/>
    <n v="0"/>
  </r>
  <r>
    <n v="2042"/>
    <s v="Calgary"/>
    <s v="Developed"/>
    <s v="HORIZON"/>
    <x v="1"/>
    <n v="17.6655816504"/>
    <n v="17.6655816504"/>
    <n v="0"/>
    <n v="1"/>
    <n v="0"/>
    <n v="35.515112866199999"/>
    <n v="0"/>
    <n v="35.515112866199999"/>
    <n v="0"/>
    <n v="452.24502422701687"/>
    <n v="0"/>
    <n v="452.24502422701687"/>
    <n v="0"/>
    <n v="0"/>
    <n v="487.76013709321688"/>
    <n v="0"/>
  </r>
  <r>
    <n v="2103"/>
    <s v="Calgary"/>
    <s v="Developing"/>
    <s v="STONEY 4"/>
    <x v="1"/>
    <n v="97.478247676799995"/>
    <n v="0"/>
    <n v="97.478247676799995"/>
    <n v="0"/>
    <n v="1"/>
    <n v="6"/>
    <n v="0"/>
    <n v="0"/>
    <n v="6"/>
    <n v="25.472944761186401"/>
    <n v="0"/>
    <n v="0"/>
    <n v="25.472944761186401"/>
    <n v="0"/>
    <n v="0"/>
    <n v="31.472944761186401"/>
  </r>
  <r>
    <n v="2104"/>
    <s v="Calgary"/>
    <s v="Developing"/>
    <s v="05D"/>
    <x v="1"/>
    <n v="70.95446253771"/>
    <n v="3.5304419879099953"/>
    <n v="67.424020549800005"/>
    <n v="4.9756447468454569E-2"/>
    <n v="0.95024355253154547"/>
    <n v="7"/>
    <n v="0"/>
    <n v="0.34829513227918196"/>
    <n v="6.6517048677208184"/>
    <n v="57.379855767207793"/>
    <n v="0"/>
    <n v="2.8550177792285747"/>
    <n v="54.524837987979218"/>
    <n v="0"/>
    <n v="3.2033129115077568"/>
    <n v="61.176542855700035"/>
  </r>
  <r>
    <n v="2105"/>
    <s v="Calgary"/>
    <s v="Developing"/>
    <s v="REDSTONE"/>
    <x v="1"/>
    <n v="108.38271105299999"/>
    <n v="108.38271105299999"/>
    <n v="0"/>
    <n v="1"/>
    <n v="0"/>
    <n v="6946.54"/>
    <n v="0"/>
    <n v="6946.54"/>
    <n v="0"/>
    <n v="823.78410913105461"/>
    <n v="0"/>
    <n v="823.78410913105461"/>
    <n v="0"/>
    <n v="0"/>
    <n v="7770.3241091310547"/>
    <n v="0"/>
  </r>
  <r>
    <n v="2106"/>
    <s v="Calgary"/>
    <s v="Developing"/>
    <s v="SKYVIEW RANCH"/>
    <x v="1"/>
    <n v="22.963379616299999"/>
    <n v="22.963379616299999"/>
    <n v="0"/>
    <n v="1"/>
    <n v="0"/>
    <n v="1800"/>
    <n v="0"/>
    <n v="1800"/>
    <n v="0"/>
    <n v="226.27560605018147"/>
    <n v="0"/>
    <n v="226.27560605018147"/>
    <n v="0"/>
    <n v="0"/>
    <n v="2026.2756060501815"/>
    <n v="0"/>
  </r>
  <r>
    <n v="2107"/>
    <s v="Calgary"/>
    <s v="Developing"/>
    <s v="SKYVIEW RANCH"/>
    <x v="1"/>
    <n v="39.353564656300001"/>
    <n v="39.353564656300001"/>
    <n v="0"/>
    <n v="1"/>
    <n v="0"/>
    <n v="4720.3"/>
    <n v="0"/>
    <n v="4720.3"/>
    <n v="0"/>
    <n v="1095.0934955347511"/>
    <n v="0"/>
    <n v="1095.0934955347511"/>
    <n v="0"/>
    <n v="0"/>
    <n v="5815.3934955347513"/>
    <n v="0"/>
  </r>
  <r>
    <n v="2108"/>
    <s v="Calgary"/>
    <s v="Developing"/>
    <s v="SKYVIEW RANCH"/>
    <x v="1"/>
    <n v="31.5327389837"/>
    <n v="31.5327389837"/>
    <n v="0"/>
    <n v="1"/>
    <n v="0"/>
    <n v="1321.91"/>
    <n v="0"/>
    <n v="1321.91"/>
    <n v="0"/>
    <n v="77.40379196503477"/>
    <n v="0"/>
    <n v="77.40379196503477"/>
    <n v="0"/>
    <n v="0"/>
    <n v="1399.3137919650349"/>
    <n v="0"/>
  </r>
  <r>
    <n v="2109"/>
    <s v="Calgary"/>
    <s v="Developing"/>
    <s v="SKYVIEW RANCH"/>
    <x v="1"/>
    <n v="59.169829051699999"/>
    <n v="59.169829051699999"/>
    <n v="0"/>
    <n v="1"/>
    <n v="0"/>
    <n v="5053"/>
    <n v="0"/>
    <n v="5053"/>
    <n v="0"/>
    <n v="307.84885805228134"/>
    <n v="0"/>
    <n v="307.84885805228134"/>
    <n v="0"/>
    <n v="0"/>
    <n v="5360.8488580522817"/>
    <n v="0"/>
  </r>
  <r>
    <n v="2110"/>
    <s v="Calgary"/>
    <s v="Developing"/>
    <s v="CITYSCAPE"/>
    <x v="1"/>
    <n v="49.741314268697003"/>
    <n v="49.447227728900003"/>
    <n v="0.294086539797"/>
    <n v="0.99408768055044994"/>
    <n v="5.9123194495500631E-3"/>
    <n v="3391.9"/>
    <n v="0"/>
    <n v="3371.8460036590714"/>
    <n v="20.053996340928858"/>
    <n v="1952.0946782067624"/>
    <n v="0"/>
    <n v="1940.5532708734374"/>
    <n v="11.541407333325013"/>
    <n v="0"/>
    <n v="5312.3992745325086"/>
    <n v="31.595403674253873"/>
  </r>
  <r>
    <n v="2111"/>
    <s v="Calgary"/>
    <s v="Developing"/>
    <s v="SKYVIEW RANCH"/>
    <x v="1"/>
    <n v="47.814832721900004"/>
    <n v="14.742359362000002"/>
    <n v="33.072473359900002"/>
    <n v="0.30832188513017117"/>
    <n v="0.69167811486982878"/>
    <n v="2442.5688068099998"/>
    <n v="0"/>
    <n v="753.09741907581201"/>
    <n v="1689.4713877341876"/>
    <n v="49.717856308670513"/>
    <n v="0"/>
    <n v="15.329103181720265"/>
    <n v="34.388753126950242"/>
    <n v="0"/>
    <n v="768.42652225753227"/>
    <n v="1723.8601408611378"/>
  </r>
  <r>
    <n v="2112"/>
    <s v="Calgary"/>
    <s v="Developing"/>
    <s v="CITYSCAPE"/>
    <x v="1"/>
    <n v="32.109873204699994"/>
    <n v="10.730253751399996"/>
    <n v="21.379619453299998"/>
    <n v="0.33417303403830895"/>
    <n v="0.66582696596169111"/>
    <n v="1771.4326779600001"/>
    <n v="0"/>
    <n v="591.96503258849987"/>
    <n v="1179.4676453715003"/>
    <n v="1477.8447380140972"/>
    <n v="0"/>
    <n v="493.85585993972069"/>
    <n v="983.98887807437654"/>
    <n v="0"/>
    <n v="1085.8208925282206"/>
    <n v="2163.4565234458769"/>
  </r>
  <r>
    <n v="2113"/>
    <s v="Calgary"/>
    <s v="Developing"/>
    <s v="CITYSCAPE"/>
    <x v="1"/>
    <n v="50.74071532"/>
    <n v="28.550810432700001"/>
    <n v="22.189904887299999"/>
    <n v="0.56268048750677335"/>
    <n v="0.43731951249322665"/>
    <n v="3176.1869122200001"/>
    <n v="0"/>
    <n v="1787.1784001805827"/>
    <n v="1389.0085120394174"/>
    <n v="90.459517922996412"/>
    <n v="0"/>
    <n v="50.89980564453932"/>
    <n v="39.559712278457091"/>
    <n v="0"/>
    <n v="1838.078205825122"/>
    <n v="1428.5682243178744"/>
  </r>
  <r>
    <n v="2114"/>
    <s v="Calgary"/>
    <s v="Developing"/>
    <s v="SADDLE RIDGE"/>
    <x v="1"/>
    <n v="55.598340039"/>
    <n v="55.598340039"/>
    <n v="0"/>
    <n v="1"/>
    <n v="0"/>
    <n v="3353.0026119300001"/>
    <n v="0"/>
    <n v="3353.0026119300001"/>
    <n v="0"/>
    <n v="1520.0127566247577"/>
    <n v="0"/>
    <n v="1520.0127566247577"/>
    <n v="0"/>
    <n v="0"/>
    <n v="4873.0153685547575"/>
    <n v="0"/>
  </r>
  <r>
    <n v="2115"/>
    <s v="Calgary"/>
    <s v="Developing"/>
    <s v="SADDLE RIDGE"/>
    <x v="1"/>
    <n v="50.172101090499993"/>
    <n v="39.00071520489999"/>
    <n v="11.171385885599999"/>
    <n v="0.7773386873822733"/>
    <n v="0.2226613126177267"/>
    <n v="3383.1615850799999"/>
    <n v="0"/>
    <n v="2629.8623857482185"/>
    <n v="753.29919933178167"/>
    <n v="692.99332976172536"/>
    <n v="0"/>
    <n v="538.69052532165051"/>
    <n v="154.30280444007491"/>
    <n v="0"/>
    <n v="3168.552911069869"/>
    <n v="907.60200377185652"/>
  </r>
  <r>
    <n v="2116"/>
    <s v="Calgary"/>
    <s v="Developed"/>
    <s v="MARTINDALE"/>
    <x v="0"/>
    <n v="49.8156410693"/>
    <n v="0"/>
    <n v="0"/>
    <n v="0"/>
    <n v="0"/>
    <n v="2042.5676109399999"/>
    <n v="2042.5676109399999"/>
    <n v="0"/>
    <n v="0"/>
    <n v="379.35033518320887"/>
    <n v="379.35033518320887"/>
    <n v="0"/>
    <n v="0"/>
    <n v="2421.9179461232088"/>
    <n v="0"/>
    <n v="0"/>
  </r>
  <r>
    <n v="2117"/>
    <s v="Calgary"/>
    <s v="Developed"/>
    <s v="MARTINDALE"/>
    <x v="0"/>
    <n v="31.577454005700002"/>
    <n v="0"/>
    <n v="0"/>
    <n v="0"/>
    <n v="0"/>
    <n v="740.72205089600004"/>
    <n v="740.72205089600004"/>
    <n v="0"/>
    <n v="0"/>
    <n v="542.22922911355306"/>
    <n v="542.22922911355306"/>
    <n v="0"/>
    <n v="0"/>
    <n v="1282.9512800095531"/>
    <n v="0"/>
    <n v="0"/>
  </r>
  <r>
    <n v="2118"/>
    <s v="Calgary"/>
    <s v="Developed"/>
    <s v="MARTINDALE"/>
    <x v="0"/>
    <n v="41.454441964300003"/>
    <n v="0"/>
    <n v="0"/>
    <n v="0"/>
    <n v="0"/>
    <n v="1970.0318184499999"/>
    <n v="1970.0318184499999"/>
    <n v="0"/>
    <n v="0"/>
    <n v="296.67146545471917"/>
    <n v="296.67146545471917"/>
    <n v="0"/>
    <n v="0"/>
    <n v="2266.7032839047192"/>
    <n v="0"/>
    <n v="0"/>
  </r>
  <r>
    <n v="2119"/>
    <s v="Calgary"/>
    <s v="Developed"/>
    <s v="MARTINDALE"/>
    <x v="0"/>
    <n v="46.651376945000003"/>
    <n v="0"/>
    <n v="0"/>
    <n v="0"/>
    <n v="0"/>
    <n v="1785.4323019999999"/>
    <n v="1785.4323019999999"/>
    <n v="0"/>
    <n v="0"/>
    <n v="212.90471928636288"/>
    <n v="212.90471928636288"/>
    <n v="0"/>
    <n v="0"/>
    <n v="1998.3370212863629"/>
    <n v="0"/>
    <n v="0"/>
  </r>
  <r>
    <n v="2120"/>
    <s v="Calgary"/>
    <s v="Developed"/>
    <s v="CASTLERIDGE"/>
    <x v="0"/>
    <n v="41.183156519100002"/>
    <n v="0"/>
    <n v="0"/>
    <n v="0"/>
    <n v="0"/>
    <n v="1837.22584594"/>
    <n v="1837.22584594"/>
    <n v="0"/>
    <n v="0"/>
    <n v="211.94616061351914"/>
    <n v="211.94616061351914"/>
    <n v="0"/>
    <n v="0"/>
    <n v="2049.1720065535192"/>
    <n v="0"/>
    <n v="0"/>
  </r>
  <r>
    <n v="2121"/>
    <s v="Calgary"/>
    <s v="Developed"/>
    <s v="WESTWINDS"/>
    <x v="0"/>
    <n v="23.822939598200001"/>
    <n v="0"/>
    <n v="0"/>
    <n v="0"/>
    <n v="0"/>
    <n v="0"/>
    <n v="0"/>
    <n v="0"/>
    <n v="0"/>
    <n v="434.18056474055788"/>
    <n v="434.18056474055788"/>
    <n v="0"/>
    <n v="0"/>
    <n v="434.18056474055788"/>
    <n v="0"/>
    <n v="0"/>
  </r>
  <r>
    <n v="2122"/>
    <s v="Calgary"/>
    <s v="Developed"/>
    <s v="CORAL SPRINGS"/>
    <x v="0"/>
    <n v="37.697170915299999"/>
    <n v="0"/>
    <n v="0"/>
    <n v="0"/>
    <n v="0"/>
    <n v="1380.1828523199999"/>
    <n v="1380.1828523199999"/>
    <n v="0"/>
    <n v="0"/>
    <n v="113.11386767841836"/>
    <n v="113.11386767841836"/>
    <n v="0"/>
    <n v="0"/>
    <n v="1493.2967199984182"/>
    <n v="0"/>
    <n v="0"/>
  </r>
  <r>
    <n v="2123"/>
    <s v="Calgary"/>
    <s v="Developed"/>
    <s v="CASTLERIDGE"/>
    <x v="0"/>
    <n v="36.379614378299998"/>
    <n v="0"/>
    <n v="0"/>
    <n v="0"/>
    <n v="0"/>
    <n v="1579.4761369299999"/>
    <n v="1579.4761369299999"/>
    <n v="0"/>
    <n v="0"/>
    <n v="363.1886376586254"/>
    <n v="363.1886376586254"/>
    <n v="0"/>
    <n v="0"/>
    <n v="1942.6647745886253"/>
    <n v="0"/>
    <n v="0"/>
  </r>
  <r>
    <n v="2124"/>
    <s v="Calgary"/>
    <s v="Developed"/>
    <s v="CASTLERIDGE"/>
    <x v="0"/>
    <n v="43.622672479000002"/>
    <n v="0"/>
    <n v="0"/>
    <n v="0"/>
    <n v="0"/>
    <n v="1800.1703491799999"/>
    <n v="1800.1703491799999"/>
    <n v="0"/>
    <n v="0"/>
    <n v="192.94188291455083"/>
    <n v="192.94188291455083"/>
    <n v="0"/>
    <n v="0"/>
    <n v="1993.1122320945508"/>
    <n v="0"/>
    <n v="0"/>
  </r>
  <r>
    <n v="2125"/>
    <s v="Calgary"/>
    <s v="Developed"/>
    <s v="WESTWINDS"/>
    <x v="0"/>
    <n v="34.929033513199997"/>
    <n v="0"/>
    <n v="0"/>
    <n v="0"/>
    <n v="0"/>
    <n v="0"/>
    <n v="0"/>
    <n v="0"/>
    <n v="0"/>
    <n v="755.93888285348646"/>
    <n v="755.93888285348646"/>
    <n v="0"/>
    <n v="0"/>
    <n v="755.93888285348646"/>
    <n v="0"/>
    <n v="0"/>
  </r>
  <r>
    <n v="2126"/>
    <s v="Calgary"/>
    <s v="Developed"/>
    <s v="WESTWINDS"/>
    <x v="0"/>
    <n v="74.349475263800002"/>
    <n v="0"/>
    <n v="0"/>
    <n v="0"/>
    <n v="0"/>
    <n v="0"/>
    <n v="0"/>
    <n v="0"/>
    <n v="0"/>
    <n v="2643.024285137325"/>
    <n v="2643.024285137325"/>
    <n v="0"/>
    <n v="0"/>
    <n v="2643.024285137325"/>
    <n v="0"/>
    <n v="0"/>
  </r>
  <r>
    <n v="2127"/>
    <s v="Calgary"/>
    <s v="Developed"/>
    <s v="WESTWINDS"/>
    <x v="0"/>
    <n v="12.6190029256"/>
    <n v="0"/>
    <n v="0"/>
    <n v="0"/>
    <n v="0"/>
    <n v="490.76126900600002"/>
    <n v="490.76126900600002"/>
    <n v="0"/>
    <n v="0"/>
    <n v="527.10660240033087"/>
    <n v="527.10660240033087"/>
    <n v="0"/>
    <n v="0"/>
    <n v="1017.8678714063309"/>
    <n v="0"/>
    <n v="0"/>
  </r>
  <r>
    <n v="2128"/>
    <s v="Calgary"/>
    <s v="Developed"/>
    <s v="FALCONRIDGE"/>
    <x v="0"/>
    <n v="9.7322229519800008"/>
    <n v="0"/>
    <n v="0"/>
    <n v="0"/>
    <n v="0"/>
    <n v="775.98338652400003"/>
    <n v="775.98338652400003"/>
    <n v="0"/>
    <n v="0"/>
    <n v="403.22322785473898"/>
    <n v="403.22322785473898"/>
    <n v="0"/>
    <n v="0"/>
    <n v="1179.206614378739"/>
    <n v="0"/>
    <n v="0"/>
  </r>
  <r>
    <n v="2129"/>
    <s v="Calgary"/>
    <s v="Developed"/>
    <s v="FALCONRIDGE"/>
    <x v="0"/>
    <n v="49.570606470400001"/>
    <n v="0"/>
    <n v="0"/>
    <n v="0"/>
    <n v="0"/>
    <n v="2007.68366292"/>
    <n v="2007.68366292"/>
    <n v="0"/>
    <n v="0"/>
    <n v="213.62609353595593"/>
    <n v="213.62609353595593"/>
    <n v="0"/>
    <n v="0"/>
    <n v="2221.3097564559557"/>
    <n v="0"/>
    <n v="0"/>
  </r>
  <r>
    <n v="2130"/>
    <s v="Calgary"/>
    <s v="Developed"/>
    <s v="FALCONRIDGE"/>
    <x v="0"/>
    <n v="76.569738749500004"/>
    <n v="0"/>
    <n v="0"/>
    <n v="0"/>
    <n v="0"/>
    <n v="2895.9122613599998"/>
    <n v="2895.9122613599998"/>
    <n v="0"/>
    <n v="0"/>
    <n v="653.02067727317933"/>
    <n v="653.02067727317933"/>
    <n v="0"/>
    <n v="0"/>
    <n v="3548.9329386331792"/>
    <n v="0"/>
    <n v="0"/>
  </r>
  <r>
    <n v="2131"/>
    <s v="Calgary"/>
    <s v="Developed"/>
    <s v="FALCONRIDGE"/>
    <x v="0"/>
    <n v="27.584131893399999"/>
    <n v="0"/>
    <n v="0"/>
    <n v="0"/>
    <n v="0"/>
    <n v="1291.6789274099999"/>
    <n v="1291.6789274099999"/>
    <n v="0"/>
    <n v="0"/>
    <n v="131.53637525996496"/>
    <n v="131.53637525996496"/>
    <n v="0"/>
    <n v="0"/>
    <n v="1423.2153026699648"/>
    <n v="0"/>
    <n v="0"/>
  </r>
  <r>
    <n v="2132"/>
    <s v="Calgary"/>
    <s v="Developed"/>
    <s v="FALCONRIDGE"/>
    <x v="0"/>
    <n v="41.998338348700003"/>
    <n v="0"/>
    <n v="0"/>
    <n v="0"/>
    <n v="0"/>
    <n v="2240.5048021500002"/>
    <n v="2240.5048021500002"/>
    <n v="0"/>
    <n v="0"/>
    <n v="208.92198411938642"/>
    <n v="208.92198411938642"/>
    <n v="0"/>
    <n v="0"/>
    <n v="2449.4267862693864"/>
    <n v="0"/>
    <n v="0"/>
  </r>
  <r>
    <n v="2133"/>
    <s v="Calgary"/>
    <s v="Developing"/>
    <s v="TARADALE"/>
    <x v="0"/>
    <n v="31.394138033400001"/>
    <n v="0"/>
    <n v="0"/>
    <n v="0"/>
    <n v="0"/>
    <n v="1644"/>
    <n v="1644"/>
    <n v="0"/>
    <n v="0"/>
    <n v="170.22276394124395"/>
    <n v="170.22276394124395"/>
    <n v="0"/>
    <n v="0"/>
    <n v="1814.222763941244"/>
    <n v="0"/>
    <n v="0"/>
  </r>
  <r>
    <n v="2134"/>
    <s v="Calgary"/>
    <s v="Developing"/>
    <s v="TARADALE"/>
    <x v="0"/>
    <n v="35.086671604499998"/>
    <n v="0"/>
    <n v="0"/>
    <n v="0"/>
    <n v="0"/>
    <n v="2381"/>
    <n v="2381"/>
    <n v="0"/>
    <n v="0"/>
    <n v="285.13543707146846"/>
    <n v="285.13543707146846"/>
    <n v="0"/>
    <n v="0"/>
    <n v="2666.1354370714685"/>
    <n v="0"/>
    <n v="0"/>
  </r>
  <r>
    <n v="2135"/>
    <s v="Calgary"/>
    <s v="Developing"/>
    <s v="TARADALE"/>
    <x v="0"/>
    <n v="29.612549970300002"/>
    <n v="0"/>
    <n v="0"/>
    <n v="0"/>
    <n v="0"/>
    <n v="2734"/>
    <n v="2734"/>
    <n v="0"/>
    <n v="0"/>
    <n v="214.35966391284339"/>
    <n v="214.35966391284339"/>
    <n v="0"/>
    <n v="0"/>
    <n v="2948.3596639128432"/>
    <n v="0"/>
    <n v="0"/>
  </r>
  <r>
    <n v="2136"/>
    <s v="Calgary"/>
    <s v="Developing"/>
    <s v="TARADALE"/>
    <x v="0"/>
    <n v="34.086216133000001"/>
    <n v="0"/>
    <n v="0"/>
    <n v="0"/>
    <n v="0"/>
    <n v="3131"/>
    <n v="3131"/>
    <n v="0"/>
    <n v="0"/>
    <n v="181.53345845906907"/>
    <n v="181.53345845906907"/>
    <n v="0"/>
    <n v="0"/>
    <n v="3312.5334584590692"/>
    <n v="0"/>
    <n v="0"/>
  </r>
  <r>
    <n v="2137"/>
    <s v="Calgary"/>
    <s v="Developing"/>
    <s v="SADDLE RIDGE"/>
    <x v="1"/>
    <n v="40.858928080341997"/>
    <n v="40.098465491799999"/>
    <n v="0.760462588542"/>
    <n v="0.98138809253520598"/>
    <n v="1.861190746479402E-2"/>
    <n v="4183.1660000000002"/>
    <n v="0"/>
    <n v="4105.3093014981278"/>
    <n v="77.856698501872543"/>
    <n v="209.48043641992049"/>
    <n v="0"/>
    <n v="205.58160592158828"/>
    <n v="3.8988304983322273"/>
    <n v="0"/>
    <n v="4310.8909074197163"/>
    <n v="81.755529000204774"/>
  </r>
  <r>
    <n v="2138"/>
    <s v="Calgary"/>
    <s v="Developing"/>
    <s v="SADDLE RIDGE"/>
    <x v="1"/>
    <n v="60.0703642052056"/>
    <n v="60.033814053299999"/>
    <n v="3.6550151905600001E-2"/>
    <n v="0.99939154435986532"/>
    <n v="6.0845564013467524E-4"/>
    <n v="4560"/>
    <n v="0"/>
    <n v="4557.2254422809856"/>
    <n v="2.7745577190141191"/>
    <n v="433.54157781921225"/>
    <n v="0"/>
    <n v="433.27778700095524"/>
    <n v="0.26379081825698592"/>
    <n v="0"/>
    <n v="4990.5032292819405"/>
    <n v="3.038348537271105"/>
  </r>
  <r>
    <n v="2139"/>
    <s v="Calgary"/>
    <s v="Developing"/>
    <s v="SADDLE RIDGE"/>
    <x v="1"/>
    <n v="25.2259943912"/>
    <n v="25.2259943912"/>
    <n v="0"/>
    <n v="1"/>
    <n v="0"/>
    <n v="1691.1123704700001"/>
    <n v="0"/>
    <n v="1691.1123704700001"/>
    <n v="0"/>
    <n v="248.71494000965467"/>
    <n v="0"/>
    <n v="248.71494000965467"/>
    <n v="0"/>
    <n v="0"/>
    <n v="1939.8273104796547"/>
    <n v="0"/>
  </r>
  <r>
    <n v="2140"/>
    <s v="Calgary"/>
    <s v="Developing"/>
    <s v="SADDLE RIDGE"/>
    <x v="1"/>
    <n v="56.431315402869352"/>
    <n v="56.430816865600001"/>
    <n v="4.9853726935199997E-4"/>
    <n v="0.99999116559190948"/>
    <n v="8.8344080905189415E-6"/>
    <n v="4642"/>
    <n v="0"/>
    <n v="4641.9589906776437"/>
    <n v="4.1009322356188926E-2"/>
    <n v="527.36935768054059"/>
    <n v="0"/>
    <n v="527.36469868442043"/>
    <n v="4.6589961201847453E-3"/>
    <n v="0"/>
    <n v="5169.3236893620642"/>
    <n v="4.5668318476373669E-2"/>
  </r>
  <r>
    <n v="2141"/>
    <s v="Calgary"/>
    <s v="Developing"/>
    <s v="CORNERSTONE"/>
    <x v="1"/>
    <n v="57.78907190612"/>
    <n v="1.0563013594199973"/>
    <n v="56.732770546700003"/>
    <n v="1.8278565904916919E-2"/>
    <n v="0.98172143409508306"/>
    <n v="2892.5227102200001"/>
    <n v="0"/>
    <n v="52.871166990225177"/>
    <n v="2839.6515432297747"/>
    <n v="3.133997871774753E-14"/>
    <n v="0"/>
    <n v="5.7284986645104185E-16"/>
    <n v="3.0767128851296485E-14"/>
    <n v="0"/>
    <n v="52.871166990225177"/>
    <n v="2839.6515432297747"/>
  </r>
  <r>
    <n v="2142"/>
    <s v="Calgary"/>
    <s v="Developing"/>
    <s v="CORNERSTONE"/>
    <x v="1"/>
    <n v="58.547678799181071"/>
    <n v="0"/>
    <n v="58.547678799181071"/>
    <n v="0"/>
    <n v="1"/>
    <n v="3673.6462991799999"/>
    <n v="0"/>
    <n v="0"/>
    <n v="3673.6462991799999"/>
    <n v="4.5561784288104595E-3"/>
    <n v="0"/>
    <n v="0"/>
    <n v="4.5561784288104595E-3"/>
    <n v="0"/>
    <n v="0"/>
    <n v="3673.6508553584285"/>
  </r>
  <r>
    <n v="2143"/>
    <s v="Calgary"/>
    <s v="Developing"/>
    <s v="CORNERSTONE"/>
    <x v="1"/>
    <n v="67.035355190228003"/>
    <n v="66.885078463900001"/>
    <n v="0.15027672632799999"/>
    <n v="0.99775824673559854"/>
    <n v="2.2417532644014582E-3"/>
    <n v="4253.9841527999997"/>
    <n v="0"/>
    <n v="4244.447769938748"/>
    <n v="9.5363828612514716"/>
    <n v="3.8923643564036945E-3"/>
    <n v="0"/>
    <n v="3.8836386359014864E-3"/>
    <n v="8.7257205022078621E-6"/>
    <n v="0"/>
    <n v="4244.4516535773837"/>
    <n v="9.5363915869719733"/>
  </r>
  <r>
    <n v="2144"/>
    <s v="Calgary"/>
    <s v="Developing"/>
    <s v="CORNERSTONE"/>
    <x v="1"/>
    <n v="45.305328721400002"/>
    <n v="15.372575677500002"/>
    <n v="29.9327530439"/>
    <n v="0.33931054274061045"/>
    <n v="0.66068945725938955"/>
    <n v="2113.5593983499998"/>
    <n v="0"/>
    <n v="717.1529865686565"/>
    <n v="1396.4064117813432"/>
    <n v="547.61335390546401"/>
    <n v="0"/>
    <n v="185.81098432566898"/>
    <n v="361.80236957979503"/>
    <n v="0"/>
    <n v="902.96397089432548"/>
    <n v="1758.2087813611383"/>
  </r>
  <r>
    <n v="2145"/>
    <s v="Calgary"/>
    <s v="Developing"/>
    <s v="CORNERSTONE"/>
    <x v="1"/>
    <n v="42.730509003100003"/>
    <n v="42.730509003100003"/>
    <n v="0"/>
    <n v="1"/>
    <n v="0"/>
    <n v="2854.14"/>
    <n v="0"/>
    <n v="2854.14"/>
    <n v="0"/>
    <n v="1079.2990888819447"/>
    <n v="0"/>
    <n v="1079.2990888819447"/>
    <n v="0"/>
    <n v="0"/>
    <n v="3933.4390888819444"/>
    <n v="0"/>
  </r>
  <r>
    <n v="2146"/>
    <s v="Calgary"/>
    <s v="Developing"/>
    <s v="CORNERSTONE"/>
    <x v="1"/>
    <n v="34.553081094571006"/>
    <n v="0.37451137317100347"/>
    <n v="34.178569721400002"/>
    <n v="1.083872584751485E-2"/>
    <n v="0.98916127415248511"/>
    <n v="2436.7325252700002"/>
    <n v="0"/>
    <n v="26.411075805124085"/>
    <n v="2410.321449464876"/>
    <n v="50.008991663392443"/>
    <n v="0"/>
    <n v="0.54203375055016634"/>
    <n v="49.466957912842275"/>
    <n v="0"/>
    <n v="26.953109555674253"/>
    <n v="2459.7884073777182"/>
  </r>
  <r>
    <n v="2147"/>
    <s v="Calgary"/>
    <s v="Developing"/>
    <s v="CORNERSTONE"/>
    <x v="1"/>
    <n v="37.352124185742099"/>
    <n v="2.8634264742102289E-2"/>
    <n v="37.323489920999997"/>
    <n v="7.6660338243982507E-4"/>
    <n v="0.99923339661756017"/>
    <n v="2461.1508537999998"/>
    <n v="0"/>
    <n v="1.8867265692177433"/>
    <n v="2459.2641272307819"/>
    <n v="9.3537438065205457E-4"/>
    <n v="0"/>
    <n v="7.170611640554215E-7"/>
    <n v="9.3465731948799919E-4"/>
    <n v="0"/>
    <n v="1.8867272862789073"/>
    <n v="2459.2650618881016"/>
  </r>
  <r>
    <n v="2148"/>
    <s v="Calgary"/>
    <s v="Developing"/>
    <s v="CORNERSTONE"/>
    <x v="1"/>
    <n v="58.267731402060001"/>
    <n v="54.954127418600002"/>
    <n v="3.3136039834600002"/>
    <n v="0.94313140560432307"/>
    <n v="5.686859439567693E-2"/>
    <n v="3361.1450360899998"/>
    <n v="0"/>
    <n v="3170.0014423275547"/>
    <n v="191.14359376244511"/>
    <n v="359.84112878215819"/>
    <n v="0"/>
    <n v="339.37746958256309"/>
    <n v="20.463659199595103"/>
    <n v="0"/>
    <n v="3509.3789119101179"/>
    <n v="211.60725296204021"/>
  </r>
  <r>
    <n v="2149"/>
    <s v="Calgary"/>
    <s v="Developing"/>
    <s v="05E"/>
    <x v="1"/>
    <n v="28.433745242000001"/>
    <n v="0"/>
    <n v="28.433745242000001"/>
    <n v="0"/>
    <n v="1"/>
    <n v="0"/>
    <n v="0"/>
    <n v="0"/>
    <n v="0"/>
    <n v="44.696224346514583"/>
    <n v="0"/>
    <n v="0"/>
    <n v="44.696224346514583"/>
    <n v="0"/>
    <n v="0"/>
    <n v="44.696224346514583"/>
  </r>
  <r>
    <n v="2150"/>
    <s v="Calgary"/>
    <s v="Developing"/>
    <s v="05E"/>
    <x v="1"/>
    <n v="38.532793256799998"/>
    <n v="0"/>
    <n v="38.532793256799998"/>
    <n v="0"/>
    <n v="1"/>
    <n v="0"/>
    <n v="0"/>
    <n v="0"/>
    <n v="0"/>
    <n v="6.6693832039936636"/>
    <n v="0"/>
    <n v="0"/>
    <n v="6.6693832039936636"/>
    <n v="0"/>
    <n v="0"/>
    <n v="6.6693832039936636"/>
  </r>
  <r>
    <n v="2155"/>
    <s v="Calgary"/>
    <s v="Developing"/>
    <s v="SADDLE RIDGE"/>
    <x v="1"/>
    <n v="26.90060454408"/>
    <n v="23.3555480799"/>
    <n v="3.54505646418"/>
    <n v="0.86821647601372742"/>
    <n v="0.13178352398627258"/>
    <n v="2684.6400927"/>
    <n v="0"/>
    <n v="2330.8487606491603"/>
    <n v="353.79133205083946"/>
    <n v="16.941725147000032"/>
    <n v="0"/>
    <n v="14.709084904721516"/>
    <n v="2.2326402422785159"/>
    <n v="0"/>
    <n v="2345.5578455538816"/>
    <n v="356.02397229311799"/>
  </r>
  <r>
    <n v="2156"/>
    <s v="Calgary"/>
    <s v="Developing"/>
    <s v="SADDLE RIDGE"/>
    <x v="1"/>
    <n v="25.826036663299998"/>
    <n v="25.826036663299998"/>
    <n v="0"/>
    <n v="1"/>
    <n v="0"/>
    <n v="1924.72"/>
    <n v="0"/>
    <n v="1924.72"/>
    <n v="0"/>
    <n v="257.58999082266155"/>
    <n v="0"/>
    <n v="257.58999082266155"/>
    <n v="0"/>
    <n v="0"/>
    <n v="2182.3099908226613"/>
    <n v="0"/>
  </r>
  <r>
    <n v="2157"/>
    <s v="Calgary"/>
    <s v="Developed"/>
    <s v="CORAL SPRINGS"/>
    <x v="0"/>
    <n v="76.762384260800005"/>
    <n v="0"/>
    <n v="0"/>
    <n v="0"/>
    <n v="0"/>
    <n v="3253.2054469899999"/>
    <n v="3253.2054469899999"/>
    <n v="0"/>
    <n v="0"/>
    <n v="325.78697171606456"/>
    <n v="325.78697171606456"/>
    <n v="0"/>
    <n v="0"/>
    <n v="3578.9924187060647"/>
    <n v="0"/>
    <n v="0"/>
  </r>
  <r>
    <n v="2158"/>
    <s v="Calgary"/>
    <s v="Developing"/>
    <s v="05E"/>
    <x v="1"/>
    <n v="52.48700556749602"/>
    <n v="0"/>
    <n v="52.48700556749602"/>
    <n v="0"/>
    <n v="1"/>
    <n v="6257.14"/>
    <n v="0"/>
    <n v="0"/>
    <n v="6257.14"/>
    <n v="5.7495235859999996"/>
    <n v="0"/>
    <n v="0"/>
    <n v="5.7495235859999996"/>
    <n v="0"/>
    <n v="0"/>
    <n v="6262.889523586"/>
  </r>
  <r>
    <n v="2159"/>
    <s v="Calgary"/>
    <s v="Developing"/>
    <s v="05F"/>
    <x v="1"/>
    <n v="67.469459533087701"/>
    <n v="0"/>
    <n v="67.469459533087701"/>
    <n v="0"/>
    <n v="1"/>
    <n v="8036.76"/>
    <n v="0"/>
    <n v="0"/>
    <n v="8036.76"/>
    <n v="3.6944747490461421E-10"/>
    <n v="0"/>
    <n v="0"/>
    <n v="3.6944747490461421E-10"/>
    <n v="0"/>
    <n v="0"/>
    <n v="8036.7600000003695"/>
  </r>
  <r>
    <n v="2160"/>
    <s v="Calgary"/>
    <s v="Developing"/>
    <s v="HOMESTEAD"/>
    <x v="1"/>
    <n v="37.451030561079897"/>
    <n v="0"/>
    <n v="37.451030561079897"/>
    <n v="0"/>
    <n v="1"/>
    <n v="2669.5627286899999"/>
    <n v="0"/>
    <n v="0"/>
    <n v="2669.5627286899999"/>
    <n v="50"/>
    <n v="0"/>
    <n v="0"/>
    <n v="50"/>
    <n v="0"/>
    <n v="0"/>
    <n v="2719.5627286899999"/>
  </r>
  <r>
    <n v="2161"/>
    <s v="Calgary"/>
    <s v="Developing"/>
    <s v="HOMESTEAD"/>
    <x v="1"/>
    <n v="60.611092986435189"/>
    <n v="35.412470599199999"/>
    <n v="25.19862238723519"/>
    <n v="0.58425725150881769"/>
    <n v="0.41574274849118231"/>
    <n v="4633.0137809999997"/>
    <n v="0"/>
    <n v="2706.8718978895354"/>
    <n v="1926.1418831104645"/>
    <n v="9.2916039938510632E-8"/>
    <n v="0"/>
    <n v="5.4286870115557754E-8"/>
    <n v="3.8629169822952878E-8"/>
    <n v="0"/>
    <n v="2706.8718979438222"/>
    <n v="1926.1418831490937"/>
  </r>
  <r>
    <n v="2162"/>
    <s v="Calgary"/>
    <s v="Developing"/>
    <s v="10D"/>
    <x v="1"/>
    <n v="41.513902440300001"/>
    <n v="0"/>
    <n v="41.513902440300001"/>
    <n v="0"/>
    <n v="1"/>
    <n v="4949.04"/>
    <n v="0"/>
    <n v="0"/>
    <n v="4949.04"/>
    <n v="85.891285124000007"/>
    <n v="0"/>
    <n v="0"/>
    <n v="85.891285124000007"/>
    <n v="0"/>
    <n v="0"/>
    <n v="5034.9312851240002"/>
  </r>
  <r>
    <n v="2166"/>
    <s v="Calgary"/>
    <s v="Developing"/>
    <s v="REDSTONE"/>
    <x v="1"/>
    <n v="28.118484444300002"/>
    <n v="28.118484444300002"/>
    <n v="0"/>
    <n v="1"/>
    <n v="0"/>
    <n v="1456.09"/>
    <n v="0"/>
    <n v="1456.09"/>
    <n v="0"/>
    <n v="712.89973946498174"/>
    <n v="0"/>
    <n v="712.89973946498174"/>
    <n v="0"/>
    <n v="0"/>
    <n v="2168.9897394649815"/>
    <n v="0"/>
  </r>
  <r>
    <n v="2167"/>
    <s v="Calgary"/>
    <s v="Developing"/>
    <s v="REDSTONE"/>
    <x v="1"/>
    <n v="21.266299951899999"/>
    <n v="21.266299951899999"/>
    <n v="0"/>
    <n v="1"/>
    <n v="0"/>
    <n v="1113.79"/>
    <n v="0"/>
    <n v="1113.79"/>
    <n v="0"/>
    <n v="711.193406720589"/>
    <n v="0"/>
    <n v="711.193406720589"/>
    <n v="0"/>
    <n v="0"/>
    <n v="1824.9834067205888"/>
    <n v="0"/>
  </r>
  <r>
    <n v="2168"/>
    <s v="Calgary"/>
    <s v="Developing"/>
    <s v="CORNERSTONE"/>
    <x v="1"/>
    <n v="17.003131723500001"/>
    <n v="17.003131723500001"/>
    <n v="0"/>
    <n v="1"/>
    <n v="0"/>
    <n v="1056.6600000000001"/>
    <n v="0"/>
    <n v="1056.6600000000001"/>
    <n v="0"/>
    <n v="415.30180350618508"/>
    <n v="0"/>
    <n v="415.30180350618508"/>
    <n v="0"/>
    <n v="0"/>
    <n v="1471.9618035061851"/>
    <n v="0"/>
  </r>
  <r>
    <n v="2169"/>
    <s v="Calgary"/>
    <s v="Developing"/>
    <s v="CORNERSTONE"/>
    <x v="1"/>
    <n v="24.85173653879"/>
    <n v="14.8718109413"/>
    <n v="9.9799255974900003"/>
    <n v="0.59842139876572542"/>
    <n v="0.40157860123427458"/>
    <n v="1718.36977871"/>
    <n v="0"/>
    <n v="1028.3092465723882"/>
    <n v="690.06053213761174"/>
    <n v="10.201264232135054"/>
    <n v="0"/>
    <n v="6.104654810973023"/>
    <n v="4.0966094211620314"/>
    <n v="0"/>
    <n v="1034.4139013833612"/>
    <n v="694.15714155877379"/>
  </r>
  <r>
    <n v="2170"/>
    <s v="Calgary"/>
    <s v="Developing"/>
    <s v="SKYVIEW RANCH"/>
    <x v="1"/>
    <n v="32.875302259488919"/>
    <n v="32.8753016884"/>
    <n v="5.7108891928099996E-7"/>
    <n v="0.99999998262863365"/>
    <n v="1.7371366345386718E-8"/>
    <n v="3271.0189976000001"/>
    <n v="0"/>
    <n v="3271.0189407779308"/>
    <n v="5.6822069330029238E-5"/>
    <n v="648.07854670632912"/>
    <n v="0"/>
    <n v="648.07853544831926"/>
    <n v="1.1258009855421461E-5"/>
    <n v="0"/>
    <n v="3919.0974762262499"/>
    <n v="6.8080079185450703E-5"/>
  </r>
  <r>
    <n v="2171"/>
    <s v="Calgary"/>
    <s v="Developing"/>
    <s v="SADDLE RIDGE"/>
    <x v="1"/>
    <n v="33.8993643425"/>
    <n v="33.8993643425"/>
    <n v="0"/>
    <n v="1"/>
    <n v="0"/>
    <n v="2154"/>
    <n v="0"/>
    <n v="2154"/>
    <n v="0"/>
    <n v="223.22027520308532"/>
    <n v="0"/>
    <n v="223.22027520308532"/>
    <n v="0"/>
    <n v="0"/>
    <n v="2377.2202752030853"/>
    <n v="0"/>
  </r>
  <r>
    <n v="2172"/>
    <s v="Calgary"/>
    <s v="Developing"/>
    <s v="SADDLE RIDGE"/>
    <x v="1"/>
    <n v="36.587330161200001"/>
    <n v="36.587330161200001"/>
    <n v="0"/>
    <n v="1"/>
    <n v="0"/>
    <n v="2869"/>
    <n v="0"/>
    <n v="2869"/>
    <n v="0"/>
    <n v="192.7484368327371"/>
    <n v="0"/>
    <n v="192.7484368327371"/>
    <n v="0"/>
    <n v="0"/>
    <n v="3061.7484368327373"/>
    <n v="0"/>
  </r>
  <r>
    <n v="2173"/>
    <s v="Calgary"/>
    <s v="Developing"/>
    <s v="SADDLE RIDGE"/>
    <x v="0"/>
    <n v="12.736689635699999"/>
    <n v="0"/>
    <n v="0"/>
    <n v="0"/>
    <n v="0"/>
    <n v="310"/>
    <n v="310"/>
    <n v="0"/>
    <n v="0"/>
    <n v="338.35267788662463"/>
    <n v="338.35267788662463"/>
    <n v="0"/>
    <n v="0"/>
    <n v="648.35267788662463"/>
    <n v="0"/>
    <n v="0"/>
  </r>
  <r>
    <n v="2174"/>
    <s v="Calgary"/>
    <s v="Developed"/>
    <s v="MARTINDALE"/>
    <x v="0"/>
    <n v="26.543739779799999"/>
    <n v="0"/>
    <n v="0"/>
    <n v="0"/>
    <n v="0"/>
    <n v="1239.22745375"/>
    <n v="1239.22745375"/>
    <n v="0"/>
    <n v="0"/>
    <n v="227.04327759384839"/>
    <n v="227.04327759384839"/>
    <n v="0"/>
    <n v="0"/>
    <n v="1466.2707313438484"/>
    <n v="0"/>
    <n v="0"/>
  </r>
  <r>
    <n v="2175"/>
    <s v="Calgary"/>
    <s v="Developing"/>
    <s v="TARADALE"/>
    <x v="0"/>
    <n v="26.506660733899999"/>
    <n v="0"/>
    <n v="0"/>
    <n v="0"/>
    <n v="0"/>
    <n v="2404"/>
    <n v="2404"/>
    <n v="0"/>
    <n v="0"/>
    <n v="240.35863013111836"/>
    <n v="240.35863013111836"/>
    <n v="0"/>
    <n v="0"/>
    <n v="2644.3586301311184"/>
    <n v="0"/>
    <n v="0"/>
  </r>
  <r>
    <n v="2176"/>
    <s v="Calgary"/>
    <s v="Developing"/>
    <s v="TARADALE"/>
    <x v="0"/>
    <n v="55.565288999800003"/>
    <n v="0"/>
    <n v="0"/>
    <n v="0"/>
    <n v="0"/>
    <n v="4666"/>
    <n v="4666"/>
    <n v="0"/>
    <n v="0"/>
    <n v="414.83853827642594"/>
    <n v="414.83853827642594"/>
    <n v="0"/>
    <n v="0"/>
    <n v="5080.8385382764263"/>
    <n v="0"/>
    <n v="0"/>
  </r>
  <r>
    <n v="2177"/>
    <s v="Calgary"/>
    <s v="Developing"/>
    <s v="TARADALE"/>
    <x v="0"/>
    <n v="33.784857883999997"/>
    <n v="0"/>
    <n v="0"/>
    <n v="0"/>
    <n v="0"/>
    <n v="2068"/>
    <n v="2068"/>
    <n v="0"/>
    <n v="0"/>
    <n v="167.07715991653919"/>
    <n v="167.07715991653919"/>
    <n v="0"/>
    <n v="0"/>
    <n v="2235.0771599165391"/>
    <n v="0"/>
    <n v="0"/>
  </r>
  <r>
    <n v="2178"/>
    <s v="Calgary"/>
    <s v="Developed"/>
    <s v="MARTINDALE"/>
    <x v="0"/>
    <n v="24.975386719700001"/>
    <n v="0"/>
    <n v="0"/>
    <n v="0"/>
    <n v="0"/>
    <n v="1168.41479151"/>
    <n v="1168.41479151"/>
    <n v="0"/>
    <n v="0"/>
    <n v="67.253160855307655"/>
    <n v="67.253160855307655"/>
    <n v="0"/>
    <n v="0"/>
    <n v="1235.6679523653077"/>
    <n v="0"/>
    <n v="0"/>
  </r>
  <r>
    <n v="2179"/>
    <s v="Calgary"/>
    <s v="Developed"/>
    <s v="MARTINDALE"/>
    <x v="0"/>
    <n v="47.7041646757"/>
    <n v="0"/>
    <n v="0"/>
    <n v="0"/>
    <n v="0"/>
    <n v="2956.4056490900002"/>
    <n v="2956.4056490900002"/>
    <n v="0"/>
    <n v="0"/>
    <n v="206.49311325368677"/>
    <n v="206.49311325368677"/>
    <n v="0"/>
    <n v="0"/>
    <n v="3162.8987623436869"/>
    <n v="0"/>
    <n v="0"/>
  </r>
  <r>
    <n v="2180"/>
    <s v="Calgary"/>
    <s v="Developing"/>
    <s v="CORNERSTONE"/>
    <x v="1"/>
    <n v="65.210270480329996"/>
    <n v="59.221367044599994"/>
    <n v="5.9889034357300002"/>
    <n v="0.90816011969254917"/>
    <n v="9.1839880307450827E-2"/>
    <n v="3755.6761163800002"/>
    <n v="0"/>
    <n v="3410.7552713781092"/>
    <n v="344.920845001891"/>
    <n v="0"/>
    <n v="0"/>
    <n v="0"/>
    <n v="0"/>
    <n v="0"/>
    <n v="3410.7552713781092"/>
    <n v="344.920845001891"/>
  </r>
  <r>
    <n v="2201"/>
    <s v="Calgary"/>
    <s v="Developed"/>
    <s v="HILLHURST"/>
    <x v="0"/>
    <n v="47.612354124100001"/>
    <n v="0"/>
    <n v="0"/>
    <n v="0"/>
    <n v="0"/>
    <n v="1532"/>
    <n v="1532"/>
    <n v="0"/>
    <n v="0"/>
    <n v="6205.5460881462477"/>
    <n v="6205.5460881462477"/>
    <n v="0"/>
    <n v="0"/>
    <n v="7737.5460881462477"/>
    <n v="0"/>
    <n v="0"/>
  </r>
  <r>
    <n v="2202"/>
    <s v="Calgary"/>
    <s v="Developed"/>
    <s v="HILLHURST"/>
    <x v="0"/>
    <n v="16.721242154999999"/>
    <n v="0"/>
    <n v="0"/>
    <n v="0"/>
    <n v="0"/>
    <n v="508.30537471399998"/>
    <n v="508.30537471399998"/>
    <n v="0"/>
    <n v="0"/>
    <n v="1280.3893149198282"/>
    <n v="1280.3893149198282"/>
    <n v="0"/>
    <n v="0"/>
    <n v="1788.6946896338281"/>
    <n v="0"/>
    <n v="0"/>
  </r>
  <r>
    <n v="2203"/>
    <s v="Calgary"/>
    <s v="Developed"/>
    <s v="HILLHURST"/>
    <x v="0"/>
    <n v="23.6640060961"/>
    <n v="0"/>
    <n v="0"/>
    <n v="0"/>
    <n v="0"/>
    <n v="1613.4469087299999"/>
    <n v="1613.4469087299999"/>
    <n v="0"/>
    <n v="0"/>
    <n v="163.69886424300458"/>
    <n v="163.69886424300458"/>
    <n v="0"/>
    <n v="0"/>
    <n v="1777.1457729730046"/>
    <n v="0"/>
    <n v="0"/>
  </r>
  <r>
    <n v="2204"/>
    <s v="Calgary"/>
    <s v="Developed"/>
    <s v="HILLHURST"/>
    <x v="0"/>
    <n v="10.532114462699999"/>
    <n v="0"/>
    <n v="0"/>
    <n v="0"/>
    <n v="0"/>
    <n v="634.91497767800001"/>
    <n v="634.91497767800001"/>
    <n v="0"/>
    <n v="0"/>
    <n v="362.98217471257402"/>
    <n v="362.98217471257402"/>
    <n v="0"/>
    <n v="0"/>
    <n v="997.89715239057409"/>
    <n v="0"/>
    <n v="0"/>
  </r>
  <r>
    <n v="2205"/>
    <s v="Calgary"/>
    <s v="Developed"/>
    <s v="SUNNYSIDE"/>
    <x v="0"/>
    <n v="14.2189269669"/>
    <n v="0"/>
    <n v="0"/>
    <n v="0"/>
    <n v="0"/>
    <n v="4500.1822781199999"/>
    <n v="4500.1822781199999"/>
    <n v="0"/>
    <n v="0"/>
    <n v="600.26391488013826"/>
    <n v="600.26391488013826"/>
    <n v="0"/>
    <n v="0"/>
    <n v="5100.446193000138"/>
    <n v="0"/>
    <n v="0"/>
  </r>
  <r>
    <n v="2206"/>
    <s v="Calgary"/>
    <s v="Developed"/>
    <s v="ROSEDALE"/>
    <x v="0"/>
    <n v="32.471087000300003"/>
    <n v="0"/>
    <n v="0"/>
    <n v="0"/>
    <n v="0"/>
    <n v="931.23291056000005"/>
    <n v="931.23291056000005"/>
    <n v="0"/>
    <n v="0"/>
    <n v="105.9611912612082"/>
    <n v="105.9611912612082"/>
    <n v="0"/>
    <n v="0"/>
    <n v="1037.1941018212083"/>
    <n v="0"/>
    <n v="0"/>
  </r>
  <r>
    <n v="2207"/>
    <s v="Calgary"/>
    <s v="Developed"/>
    <s v="ROSEDALE"/>
    <x v="0"/>
    <n v="25.219194737700001"/>
    <n v="0"/>
    <n v="0"/>
    <n v="0"/>
    <n v="0"/>
    <n v="919.431203633"/>
    <n v="919.431203633"/>
    <n v="0"/>
    <n v="0"/>
    <n v="112.21058695871965"/>
    <n v="112.21058695871965"/>
    <n v="0"/>
    <n v="0"/>
    <n v="1031.6417905917197"/>
    <n v="0"/>
    <n v="0"/>
  </r>
  <r>
    <n v="2208"/>
    <s v="Calgary"/>
    <s v="Developed"/>
    <s v="SUNNYSIDE"/>
    <x v="0"/>
    <n v="2.7687057128700001"/>
    <n v="0"/>
    <n v="0"/>
    <n v="0"/>
    <n v="0"/>
    <n v="1491.9422467100001"/>
    <n v="1491.9422467100001"/>
    <n v="0"/>
    <n v="0"/>
    <n v="442.77916047784475"/>
    <n v="442.77916047784475"/>
    <n v="0"/>
    <n v="0"/>
    <n v="1934.7214071878448"/>
    <n v="0"/>
    <n v="0"/>
  </r>
  <r>
    <n v="2209"/>
    <s v="Calgary"/>
    <s v="Developed"/>
    <s v="CRESCENT HEIGHTS"/>
    <x v="0"/>
    <n v="30.871985311900001"/>
    <n v="0"/>
    <n v="0"/>
    <n v="0"/>
    <n v="0"/>
    <n v="1032.4067899700001"/>
    <n v="1032.4067899700001"/>
    <n v="0"/>
    <n v="0"/>
    <n v="967.38195839601656"/>
    <n v="967.38195839601656"/>
    <n v="0"/>
    <n v="0"/>
    <n v="1999.7887483660165"/>
    <n v="0"/>
    <n v="0"/>
  </r>
  <r>
    <n v="2210"/>
    <s v="Calgary"/>
    <s v="Developed"/>
    <s v="CRESCENT HEIGHTS"/>
    <x v="0"/>
    <n v="25.359369730800001"/>
    <n v="0"/>
    <n v="0"/>
    <n v="0"/>
    <n v="0"/>
    <n v="1272.7390871499999"/>
    <n v="1272.7390871499999"/>
    <n v="0"/>
    <n v="0"/>
    <n v="872.14376229437198"/>
    <n v="872.14376229437198"/>
    <n v="0"/>
    <n v="0"/>
    <n v="2144.8828494443719"/>
    <n v="0"/>
    <n v="0"/>
  </r>
  <r>
    <n v="2211"/>
    <s v="Calgary"/>
    <s v="Developed"/>
    <s v="CRESCENT HEIGHTS"/>
    <x v="0"/>
    <n v="18.030568080999998"/>
    <n v="0"/>
    <n v="0"/>
    <n v="0"/>
    <n v="0"/>
    <n v="2762.1629344900002"/>
    <n v="2762.1629344900002"/>
    <n v="0"/>
    <n v="0"/>
    <n v="2424.2067272383233"/>
    <n v="2424.2067272383233"/>
    <n v="0"/>
    <n v="0"/>
    <n v="5186.369661728324"/>
    <n v="0"/>
    <n v="0"/>
  </r>
  <r>
    <n v="2212"/>
    <s v="Calgary"/>
    <s v="Developed"/>
    <s v="CRESCENT HEIGHTS"/>
    <x v="0"/>
    <n v="19.816096575500001"/>
    <n v="0"/>
    <n v="0"/>
    <n v="0"/>
    <n v="0"/>
    <n v="1769.6468330499999"/>
    <n v="1769.6468330499999"/>
    <n v="0"/>
    <n v="0"/>
    <n v="961.04818211256566"/>
    <n v="961.04818211256566"/>
    <n v="0"/>
    <n v="0"/>
    <n v="2730.6950151625656"/>
    <n v="0"/>
    <n v="0"/>
  </r>
  <r>
    <n v="2213"/>
    <s v="Calgary"/>
    <s v="Developed"/>
    <s v="CRESCENT HEIGHTS"/>
    <x v="0"/>
    <n v="43.489083645400001"/>
    <n v="0"/>
    <n v="0"/>
    <n v="0"/>
    <n v="0"/>
    <n v="4097.5517196700002"/>
    <n v="4097.5517196700002"/>
    <n v="0"/>
    <n v="0"/>
    <n v="1773.51008059725"/>
    <n v="1773.51008059725"/>
    <n v="0"/>
    <n v="0"/>
    <n v="5871.06180026725"/>
    <n v="0"/>
    <n v="0"/>
  </r>
  <r>
    <n v="2214"/>
    <s v="Calgary"/>
    <s v="Developed"/>
    <s v="BRIDGELAND/RIVERSIDE"/>
    <x v="0"/>
    <n v="10.1660783378"/>
    <n v="0"/>
    <n v="0"/>
    <n v="0"/>
    <n v="0"/>
    <n v="1300.5131810800001"/>
    <n v="1300.5131810800001"/>
    <n v="0"/>
    <n v="0"/>
    <n v="449.36906782831755"/>
    <n v="449.36906782831755"/>
    <n v="0"/>
    <n v="0"/>
    <n v="1749.8822489083177"/>
    <n v="0"/>
    <n v="0"/>
  </r>
  <r>
    <n v="2215"/>
    <s v="Calgary"/>
    <s v="Developed"/>
    <s v="BRIDGELAND/RIVERSIDE"/>
    <x v="0"/>
    <n v="37.185840683400002"/>
    <n v="0"/>
    <n v="0"/>
    <n v="0"/>
    <n v="0"/>
    <n v="3280.19445761"/>
    <n v="3280.19445761"/>
    <n v="0"/>
    <n v="0"/>
    <n v="624.47528635904723"/>
    <n v="624.47528635904723"/>
    <n v="0"/>
    <n v="0"/>
    <n v="3904.669743969047"/>
    <n v="0"/>
    <n v="0"/>
  </r>
  <r>
    <n v="2216"/>
    <s v="Calgary"/>
    <s v="Developed"/>
    <s v="RENFREW"/>
    <x v="0"/>
    <n v="20.086617599"/>
    <n v="0"/>
    <n v="0"/>
    <n v="0"/>
    <n v="0"/>
    <n v="1923.963033"/>
    <n v="1923.963033"/>
    <n v="0"/>
    <n v="0"/>
    <n v="687.38928043249996"/>
    <n v="687.38928043249996"/>
    <n v="0"/>
    <n v="0"/>
    <n v="2611.3523134325001"/>
    <n v="0"/>
    <n v="0"/>
  </r>
  <r>
    <n v="2217"/>
    <s v="Calgary"/>
    <s v="Developed"/>
    <s v="RENFREW"/>
    <x v="0"/>
    <n v="19.595669153700001"/>
    <n v="0"/>
    <n v="0"/>
    <n v="0"/>
    <n v="0"/>
    <n v="1489.0845222299999"/>
    <n v="1489.0845222299999"/>
    <n v="0"/>
    <n v="0"/>
    <n v="344.06433179372226"/>
    <n v="344.06433179372226"/>
    <n v="0"/>
    <n v="0"/>
    <n v="1833.1488540237222"/>
    <n v="0"/>
    <n v="0"/>
  </r>
  <r>
    <n v="2218"/>
    <s v="Calgary"/>
    <s v="Developed"/>
    <s v="RENFREW"/>
    <x v="0"/>
    <n v="22.6356517551"/>
    <n v="0"/>
    <n v="0"/>
    <n v="0"/>
    <n v="0"/>
    <n v="1194.85144691"/>
    <n v="1194.85144691"/>
    <n v="0"/>
    <n v="0"/>
    <n v="212.01498756864953"/>
    <n v="212.01498756864953"/>
    <n v="0"/>
    <n v="0"/>
    <n v="1406.8664344786496"/>
    <n v="0"/>
    <n v="0"/>
  </r>
  <r>
    <n v="2219"/>
    <s v="Calgary"/>
    <s v="Developed"/>
    <s v="RENFREW"/>
    <x v="0"/>
    <n v="16.6498605303"/>
    <n v="0"/>
    <n v="0"/>
    <n v="0"/>
    <n v="0"/>
    <n v="1328.5878593299999"/>
    <n v="1328.5878593299999"/>
    <n v="0"/>
    <n v="0"/>
    <n v="301.10795651476053"/>
    <n v="301.10795651476053"/>
    <n v="0"/>
    <n v="0"/>
    <n v="1629.6958158447605"/>
    <n v="0"/>
    <n v="0"/>
  </r>
  <r>
    <n v="2220"/>
    <s v="Calgary"/>
    <s v="Developed"/>
    <s v="RENFREW"/>
    <x v="0"/>
    <n v="29.4238125589"/>
    <n v="0"/>
    <n v="0"/>
    <n v="0"/>
    <n v="0"/>
    <n v="1235.516574"/>
    <n v="1235.516574"/>
    <n v="0"/>
    <n v="0"/>
    <n v="167.84219660153917"/>
    <n v="167.84219660153917"/>
    <n v="0"/>
    <n v="0"/>
    <n v="1403.3587706015392"/>
    <n v="0"/>
    <n v="0"/>
  </r>
  <r>
    <n v="2221"/>
    <s v="Calgary"/>
    <s v="Developed"/>
    <s v="RENFREW"/>
    <x v="0"/>
    <n v="51.291898847500001"/>
    <n v="0"/>
    <n v="0"/>
    <n v="0"/>
    <n v="0"/>
    <n v="3077.22472728"/>
    <n v="3077.22472728"/>
    <n v="0"/>
    <n v="0"/>
    <n v="362.84121557135353"/>
    <n v="362.84121557135353"/>
    <n v="0"/>
    <n v="0"/>
    <n v="3440.0659428513536"/>
    <n v="0"/>
    <n v="0"/>
  </r>
  <r>
    <n v="2222"/>
    <s v="Calgary"/>
    <s v="Developed"/>
    <s v="HILLHURST"/>
    <x v="0"/>
    <n v="7.8164138772599996"/>
    <n v="0"/>
    <n v="0"/>
    <n v="0"/>
    <n v="0"/>
    <n v="541.01418709799998"/>
    <n v="541.01418709799998"/>
    <n v="0"/>
    <n v="0"/>
    <n v="6095.8319675379425"/>
    <n v="6095.8319675379425"/>
    <n v="0"/>
    <n v="0"/>
    <n v="6636.8461546359422"/>
    <n v="0"/>
    <n v="0"/>
  </r>
  <r>
    <n v="2223"/>
    <s v="Calgary"/>
    <s v="Developed"/>
    <s v="RENFREW"/>
    <x v="0"/>
    <n v="21.940210280500001"/>
    <n v="0"/>
    <n v="0"/>
    <n v="0"/>
    <n v="0"/>
    <n v="0"/>
    <n v="0"/>
    <n v="0"/>
    <n v="0"/>
    <n v="54.841298532846494"/>
    <n v="54.841298532846494"/>
    <n v="0"/>
    <n v="0"/>
    <n v="54.841298532846494"/>
    <n v="0"/>
    <n v="0"/>
  </r>
  <r>
    <n v="2224"/>
    <s v="Calgary"/>
    <s v="Developed"/>
    <s v="RENFREW"/>
    <x v="0"/>
    <n v="16.7460769381"/>
    <n v="0"/>
    <n v="0"/>
    <n v="0"/>
    <n v="0"/>
    <n v="823.301940737"/>
    <n v="823.301940737"/>
    <n v="0"/>
    <n v="0"/>
    <n v="45.388131681060578"/>
    <n v="45.388131681060578"/>
    <n v="0"/>
    <n v="0"/>
    <n v="868.69007241806059"/>
    <n v="0"/>
    <n v="0"/>
  </r>
  <r>
    <n v="2225"/>
    <s v="Calgary"/>
    <s v="Developed"/>
    <s v="BRIDGELAND/RIVERSIDE"/>
    <x v="0"/>
    <n v="12.3635278007"/>
    <n v="0"/>
    <n v="0"/>
    <n v="0"/>
    <n v="0"/>
    <n v="679.74675906499999"/>
    <n v="679.74675906499999"/>
    <n v="0"/>
    <n v="0"/>
    <n v="139.33872300845292"/>
    <n v="139.33872300845292"/>
    <n v="0"/>
    <n v="0"/>
    <n v="819.08548207345291"/>
    <n v="0"/>
    <n v="0"/>
  </r>
  <r>
    <n v="2226"/>
    <s v="Calgary"/>
    <s v="Developed"/>
    <s v="BRIDGELAND/RIVERSIDE"/>
    <x v="0"/>
    <n v="33.832893872"/>
    <n v="0"/>
    <n v="0"/>
    <n v="0"/>
    <n v="0"/>
    <n v="3273.2412902199999"/>
    <n v="3273.2412902199999"/>
    <n v="0"/>
    <n v="0"/>
    <n v="5819.8322003015965"/>
    <n v="5819.8322003015965"/>
    <n v="0"/>
    <n v="0"/>
    <n v="9093.0734905215959"/>
    <n v="0"/>
    <n v="0"/>
  </r>
  <r>
    <n v="2227"/>
    <s v="Calgary"/>
    <s v="Developed"/>
    <s v="BRIDGELAND/RIVERSIDE"/>
    <x v="0"/>
    <n v="16.0644008244"/>
    <n v="0"/>
    <n v="0"/>
    <n v="0"/>
    <n v="0"/>
    <n v="0"/>
    <n v="0"/>
    <n v="0"/>
    <n v="0"/>
    <n v="36.37600938707061"/>
    <n v="36.37600938707061"/>
    <n v="0"/>
    <n v="0"/>
    <n v="36.37600938707061"/>
    <n v="0"/>
    <n v="0"/>
  </r>
  <r>
    <n v="2228"/>
    <s v="Calgary"/>
    <s v="Developed"/>
    <s v="BRIDGELAND/RIVERSIDE"/>
    <x v="0"/>
    <n v="11.2868253019"/>
    <n v="0"/>
    <n v="0"/>
    <n v="0"/>
    <n v="0"/>
    <n v="0"/>
    <n v="0"/>
    <n v="0"/>
    <n v="0"/>
    <n v="477.06638831700866"/>
    <n v="477.06638831700866"/>
    <n v="0"/>
    <n v="0"/>
    <n v="477.06638831700866"/>
    <n v="0"/>
    <n v="0"/>
  </r>
  <r>
    <n v="2229"/>
    <s v="Calgary"/>
    <s v="Developed"/>
    <s v="SUNNYSIDE"/>
    <x v="0"/>
    <n v="11.2897259772"/>
    <n v="0"/>
    <n v="0"/>
    <n v="0"/>
    <n v="0"/>
    <n v="2711.7258505"/>
    <n v="2711.7258505"/>
    <n v="0"/>
    <n v="0"/>
    <n v="6041.5563753460856"/>
    <n v="6041.5563753460856"/>
    <n v="0"/>
    <n v="0"/>
    <n v="8753.2822258460856"/>
    <n v="0"/>
    <n v="0"/>
  </r>
  <r>
    <n v="2230"/>
    <s v="Calgary"/>
    <s v="Developed"/>
    <s v="HILLHURST"/>
    <x v="0"/>
    <n v="5.8924623241800003"/>
    <n v="0"/>
    <n v="0"/>
    <n v="0"/>
    <n v="0"/>
    <n v="735.67640195700005"/>
    <n v="735.67640195700005"/>
    <n v="0"/>
    <n v="0"/>
    <n v="6186.5408750085744"/>
    <n v="6186.5408750085744"/>
    <n v="0"/>
    <n v="0"/>
    <n v="6922.2172769655745"/>
    <n v="0"/>
    <n v="0"/>
  </r>
  <r>
    <n v="2231"/>
    <s v="Calgary"/>
    <s v="Developed"/>
    <s v="BRIDGELAND/RIVERSIDE"/>
    <x v="0"/>
    <n v="17.3488349219"/>
    <n v="0"/>
    <n v="0"/>
    <n v="0"/>
    <n v="0"/>
    <n v="1533.4828617799999"/>
    <n v="1533.4828617799999"/>
    <n v="0"/>
    <n v="0"/>
    <n v="3146.0428292623569"/>
    <n v="3146.0428292623569"/>
    <n v="0"/>
    <n v="0"/>
    <n v="4679.5256910423568"/>
    <n v="0"/>
    <n v="0"/>
  </r>
  <r>
    <n v="2232"/>
    <s v="Calgary"/>
    <s v="Developed"/>
    <s v="BRIDGELAND/RIVERSIDE"/>
    <x v="0"/>
    <n v="5.6307217033499999"/>
    <n v="0"/>
    <n v="0"/>
    <n v="0"/>
    <n v="0"/>
    <n v="2320.3674154700002"/>
    <n v="2320.3674154700002"/>
    <n v="0"/>
    <n v="0"/>
    <n v="305.59092397097754"/>
    <n v="305.59092397097754"/>
    <n v="0"/>
    <n v="0"/>
    <n v="2625.9583394409779"/>
    <n v="0"/>
    <n v="0"/>
  </r>
  <r>
    <n v="2233"/>
    <s v="Calgary"/>
    <s v="Developed"/>
    <s v="RENFREW"/>
    <x v="0"/>
    <n v="6.1898848095499996"/>
    <n v="0"/>
    <n v="0"/>
    <n v="0"/>
    <n v="0"/>
    <n v="264.77705421500002"/>
    <n v="264.77705421500002"/>
    <n v="0"/>
    <n v="0"/>
    <n v="22.481556970585398"/>
    <n v="22.481556970585398"/>
    <n v="0"/>
    <n v="0"/>
    <n v="287.25861118558544"/>
    <n v="0"/>
    <n v="0"/>
  </r>
  <r>
    <n v="2301"/>
    <s v="Calgary"/>
    <s v="Developed"/>
    <s v="PARKDALE"/>
    <x v="0"/>
    <n v="22.4495709706"/>
    <n v="0"/>
    <n v="0"/>
    <n v="0"/>
    <n v="0"/>
    <n v="1091.8182638200001"/>
    <n v="1091.8182638200001"/>
    <n v="0"/>
    <n v="0"/>
    <n v="884.35119338866093"/>
    <n v="884.35119338866093"/>
    <n v="0"/>
    <n v="0"/>
    <n v="1976.169457208661"/>
    <n v="0"/>
    <n v="0"/>
  </r>
  <r>
    <n v="2302"/>
    <s v="Calgary"/>
    <s v="Developed"/>
    <s v="POINT MCKAY"/>
    <x v="0"/>
    <n v="25.804633496499999"/>
    <n v="0"/>
    <n v="0"/>
    <n v="0"/>
    <n v="0"/>
    <n v="1441.1801072600001"/>
    <n v="1441.1801072600001"/>
    <n v="0"/>
    <n v="0"/>
    <n v="473.4000249667107"/>
    <n v="473.4000249667107"/>
    <n v="0"/>
    <n v="0"/>
    <n v="1914.5801322267107"/>
    <n v="0"/>
    <n v="0"/>
  </r>
  <r>
    <n v="2303"/>
    <s v="Calgary"/>
    <s v="Developed"/>
    <s v="PARKDALE"/>
    <x v="0"/>
    <n v="59.642069419400002"/>
    <n v="0"/>
    <n v="0"/>
    <n v="0"/>
    <n v="0"/>
    <n v="2127.1531626699998"/>
    <n v="2127.1531626699998"/>
    <n v="0"/>
    <n v="0"/>
    <n v="1192.5458977099784"/>
    <n v="1192.5458977099784"/>
    <n v="0"/>
    <n v="0"/>
    <n v="3319.6990603799782"/>
    <n v="0"/>
    <n v="0"/>
  </r>
  <r>
    <n v="2304"/>
    <s v="Calgary"/>
    <s v="Developed"/>
    <s v="ST. ANDREWS HEIGHTS"/>
    <x v="0"/>
    <n v="29.307945131899999"/>
    <n v="0"/>
    <n v="0"/>
    <n v="0"/>
    <n v="0"/>
    <n v="1258.2278371899999"/>
    <n v="1258.2278371899999"/>
    <n v="0"/>
    <n v="0"/>
    <n v="12321.157945942125"/>
    <n v="12321.157945942125"/>
    <n v="0"/>
    <n v="0"/>
    <n v="13579.385783132124"/>
    <n v="0"/>
    <n v="0"/>
  </r>
  <r>
    <n v="2305"/>
    <s v="Calgary"/>
    <s v="Developed"/>
    <s v="UNIVERSITY HEIGHTS"/>
    <x v="0"/>
    <n v="74.724229945299996"/>
    <n v="0"/>
    <n v="0"/>
    <n v="0"/>
    <n v="0"/>
    <n v="3641.0583112200002"/>
    <n v="3641.0583112200002"/>
    <n v="0"/>
    <n v="0"/>
    <n v="2776.239196478346"/>
    <n v="2776.239196478346"/>
    <n v="0"/>
    <n v="0"/>
    <n v="6417.2975076983457"/>
    <n v="0"/>
    <n v="0"/>
  </r>
  <r>
    <n v="2306"/>
    <s v="Calgary"/>
    <s v="Developed"/>
    <s v="ST. ANDREWS HEIGHTS"/>
    <x v="0"/>
    <n v="61.904023930699999"/>
    <n v="0"/>
    <n v="0"/>
    <n v="0"/>
    <n v="0"/>
    <n v="1888.7132575000001"/>
    <n v="1888.7132575000001"/>
    <n v="0"/>
    <n v="0"/>
    <n v="873.65483638245087"/>
    <n v="873.65483638245087"/>
    <n v="0"/>
    <n v="0"/>
    <n v="2762.3680938824509"/>
    <n v="0"/>
    <n v="0"/>
  </r>
  <r>
    <n v="2307"/>
    <s v="Calgary"/>
    <s v="Developed"/>
    <s v="WEST HILLHURST"/>
    <x v="0"/>
    <n v="54.6637712753"/>
    <n v="0"/>
    <n v="0"/>
    <n v="0"/>
    <n v="0"/>
    <n v="2099.2393530999998"/>
    <n v="2099.2393530999998"/>
    <n v="0"/>
    <n v="0"/>
    <n v="1193.1757058916321"/>
    <n v="1193.1757058916321"/>
    <n v="0"/>
    <n v="0"/>
    <n v="3292.4150589916317"/>
    <n v="0"/>
    <n v="0"/>
  </r>
  <r>
    <n v="2308"/>
    <s v="Calgary"/>
    <s v="Developed"/>
    <s v="WEST HILLHURST"/>
    <x v="0"/>
    <n v="30.130795381999999"/>
    <n v="0"/>
    <n v="0"/>
    <n v="0"/>
    <n v="0"/>
    <n v="958.90265154400004"/>
    <n v="958.90265154400004"/>
    <n v="0"/>
    <n v="0"/>
    <n v="320.12752722767942"/>
    <n v="320.12752722767942"/>
    <n v="0"/>
    <n v="0"/>
    <n v="1279.0301787716794"/>
    <n v="0"/>
    <n v="0"/>
  </r>
  <r>
    <n v="2309"/>
    <s v="Calgary"/>
    <s v="Developed"/>
    <s v="WEST HILLHURST"/>
    <x v="0"/>
    <n v="44.537162112399997"/>
    <n v="0"/>
    <n v="0"/>
    <n v="0"/>
    <n v="0"/>
    <n v="1996.29798564"/>
    <n v="1996.29798564"/>
    <n v="0"/>
    <n v="0"/>
    <n v="683.32364865504167"/>
    <n v="683.32364865504167"/>
    <n v="0"/>
    <n v="0"/>
    <n v="2679.6216342950415"/>
    <n v="0"/>
    <n v="0"/>
  </r>
  <r>
    <n v="2310"/>
    <s v="Calgary"/>
    <s v="Developed"/>
    <s v="WEST HILLHURST"/>
    <x v="0"/>
    <n v="30.517140976"/>
    <n v="0"/>
    <n v="0"/>
    <n v="0"/>
    <n v="0"/>
    <n v="1446.12011906"/>
    <n v="1446.12011906"/>
    <n v="0"/>
    <n v="0"/>
    <n v="312.5552491578793"/>
    <n v="312.5552491578793"/>
    <n v="0"/>
    <n v="0"/>
    <n v="1758.6753682178792"/>
    <n v="0"/>
    <n v="0"/>
  </r>
  <r>
    <n v="2311"/>
    <s v="Calgary"/>
    <s v="Developed"/>
    <s v="HOUNSFIELD HEIGHTS/BRIAR HILL"/>
    <x v="0"/>
    <n v="19.392400314100001"/>
    <n v="0"/>
    <n v="0"/>
    <n v="0"/>
    <n v="0"/>
    <n v="1019.36511783"/>
    <n v="1019.36511783"/>
    <n v="0"/>
    <n v="0"/>
    <n v="399.3569421290523"/>
    <n v="399.3569421290523"/>
    <n v="0"/>
    <n v="0"/>
    <n v="1418.7220599590523"/>
    <n v="0"/>
    <n v="0"/>
  </r>
  <r>
    <n v="2312"/>
    <s v="Calgary"/>
    <s v="Developed"/>
    <s v="HOUNSFIELD HEIGHTS/BRIAR HILL"/>
    <x v="0"/>
    <n v="19.0345549052"/>
    <n v="0"/>
    <n v="0"/>
    <n v="0"/>
    <n v="0"/>
    <n v="3061.24081041"/>
    <n v="3061.24081041"/>
    <n v="0"/>
    <n v="0"/>
    <n v="7891.710732206745"/>
    <n v="7891.710732206745"/>
    <n v="0"/>
    <n v="0"/>
    <n v="10952.951542616745"/>
    <n v="0"/>
    <n v="0"/>
  </r>
  <r>
    <n v="2313"/>
    <s v="Calgary"/>
    <s v="Developed"/>
    <s v="HOUNSFIELD HEIGHTS/BRIAR HILL"/>
    <x v="0"/>
    <n v="5.4770434296700001"/>
    <n v="0"/>
    <n v="0"/>
    <n v="0"/>
    <n v="0"/>
    <n v="673.84768746899999"/>
    <n v="673.84768746899999"/>
    <n v="0"/>
    <n v="0"/>
    <n v="646.08672773186697"/>
    <n v="646.08672773186697"/>
    <n v="0"/>
    <n v="0"/>
    <n v="1319.9344152008671"/>
    <n v="0"/>
    <n v="0"/>
  </r>
  <r>
    <n v="2314"/>
    <s v="Calgary"/>
    <s v="Developed"/>
    <s v="HOUNSFIELD HEIGHTS/BRIAR HILL"/>
    <x v="0"/>
    <n v="30.110977372299999"/>
    <n v="0"/>
    <n v="0"/>
    <n v="0"/>
    <n v="0"/>
    <n v="1420.18770423"/>
    <n v="1420.18770423"/>
    <n v="0"/>
    <n v="0"/>
    <n v="1172.4589076545187"/>
    <n v="1172.4589076545187"/>
    <n v="0"/>
    <n v="0"/>
    <n v="2592.6466118845187"/>
    <n v="0"/>
    <n v="0"/>
  </r>
  <r>
    <n v="2315"/>
    <s v="Calgary"/>
    <s v="Developed"/>
    <s v="HILLHURST"/>
    <x v="0"/>
    <n v="40.1569981998"/>
    <n v="0"/>
    <n v="0"/>
    <n v="0"/>
    <n v="0"/>
    <n v="1402.4252114200001"/>
    <n v="1402.4252114200001"/>
    <n v="0"/>
    <n v="0"/>
    <n v="1032.6993738033102"/>
    <n v="1032.6993738033102"/>
    <n v="0"/>
    <n v="0"/>
    <n v="2435.1245852233105"/>
    <n v="0"/>
    <n v="0"/>
  </r>
  <r>
    <n v="2316"/>
    <s v="Calgary"/>
    <s v="Developed"/>
    <s v="HILLHURST"/>
    <x v="0"/>
    <n v="31.880949144100001"/>
    <n v="0"/>
    <n v="0"/>
    <n v="0"/>
    <n v="0"/>
    <n v="2306.5948668199999"/>
    <n v="2306.5948668199999"/>
    <n v="0"/>
    <n v="0"/>
    <n v="2728.2574870695671"/>
    <n v="2728.2574870695671"/>
    <n v="0"/>
    <n v="0"/>
    <n v="5034.852353889567"/>
    <n v="0"/>
    <n v="0"/>
  </r>
  <r>
    <n v="2317"/>
    <s v="Calgary"/>
    <s v="Developed"/>
    <s v="HOUNSFIELD HEIGHTS/BRIAR HILL"/>
    <x v="0"/>
    <n v="26.3343184714"/>
    <n v="0"/>
    <n v="0"/>
    <n v="0"/>
    <n v="0"/>
    <n v="969.49573933399995"/>
    <n v="969.49573933399995"/>
    <n v="0"/>
    <n v="0"/>
    <n v="562.21209805436752"/>
    <n v="562.21209805436752"/>
    <n v="0"/>
    <n v="0"/>
    <n v="1531.7078373883674"/>
    <n v="0"/>
    <n v="0"/>
  </r>
  <r>
    <n v="2318"/>
    <s v="Calgary"/>
    <s v="Developed"/>
    <s v="HILLHURST"/>
    <x v="0"/>
    <n v="17.382319696300002"/>
    <n v="0"/>
    <n v="0"/>
    <n v="0"/>
    <n v="0"/>
    <n v="688.84199826500003"/>
    <n v="688.84199826500003"/>
    <n v="0"/>
    <n v="0"/>
    <n v="2235.7493671285542"/>
    <n v="2235.7493671285542"/>
    <n v="0"/>
    <n v="0"/>
    <n v="2924.591365393554"/>
    <n v="0"/>
    <n v="0"/>
  </r>
  <r>
    <n v="2319"/>
    <s v="Calgary"/>
    <s v="Developed"/>
    <s v="HOUNSFIELD HEIGHTS/BRIAR HILL"/>
    <x v="0"/>
    <n v="5.5738287891600002"/>
    <n v="0"/>
    <n v="0"/>
    <n v="0"/>
    <n v="0"/>
    <n v="534.506465714"/>
    <n v="534.506465714"/>
    <n v="0"/>
    <n v="0"/>
    <n v="293.54108231748893"/>
    <n v="293.54108231748893"/>
    <n v="0"/>
    <n v="0"/>
    <n v="828.04754803148899"/>
    <n v="0"/>
    <n v="0"/>
  </r>
  <r>
    <n v="2401"/>
    <s v="Calgary"/>
    <s v="Developed"/>
    <s v="VARSITY"/>
    <x v="0"/>
    <n v="46.817979979599997"/>
    <n v="0"/>
    <n v="0"/>
    <n v="0"/>
    <n v="0"/>
    <n v="3400.9034875100001"/>
    <n v="3400.9034875100001"/>
    <n v="0"/>
    <n v="0"/>
    <n v="2499.4402816971183"/>
    <n v="2499.4402816971183"/>
    <n v="0"/>
    <n v="0"/>
    <n v="5900.3437692071184"/>
    <n v="0"/>
    <n v="0"/>
  </r>
  <r>
    <n v="2402"/>
    <s v="Calgary"/>
    <s v="Developed"/>
    <s v="UNIVERSITY OF CALGARY"/>
    <x v="0"/>
    <n v="129.97289328599999"/>
    <n v="0"/>
    <n v="0"/>
    <n v="0"/>
    <n v="0"/>
    <n v="5723"/>
    <n v="5723"/>
    <n v="0"/>
    <n v="0"/>
    <n v="16379.79939811813"/>
    <n v="16379.79939811813"/>
    <n v="0"/>
    <n v="0"/>
    <n v="22102.799398118128"/>
    <n v="0"/>
    <n v="0"/>
  </r>
  <r>
    <n v="2403"/>
    <s v="Calgary"/>
    <s v="Developed"/>
    <s v="UNIVERSITY DISTRICT"/>
    <x v="0"/>
    <n v="42.5012107493"/>
    <n v="0"/>
    <n v="0"/>
    <n v="0"/>
    <n v="0"/>
    <n v="76.849929478999996"/>
    <n v="76.849929478999996"/>
    <n v="0"/>
    <n v="0"/>
    <n v="5729.662187756293"/>
    <n v="5729.662187756293"/>
    <n v="0"/>
    <n v="0"/>
    <n v="5806.5121172352929"/>
    <n v="0"/>
    <n v="0"/>
  </r>
  <r>
    <n v="2404"/>
    <s v="Calgary"/>
    <s v="Developed"/>
    <s v="UNIVERSITY OF CALGARY"/>
    <x v="0"/>
    <n v="34.929599785699999"/>
    <n v="0"/>
    <n v="0"/>
    <n v="0"/>
    <n v="0"/>
    <n v="0"/>
    <n v="0"/>
    <n v="0"/>
    <n v="0"/>
    <n v="279.41308907984131"/>
    <n v="279.41308907984131"/>
    <n v="0"/>
    <n v="0"/>
    <n v="279.41308907984131"/>
    <n v="0"/>
    <n v="0"/>
  </r>
  <r>
    <n v="2405"/>
    <s v="Calgary"/>
    <s v="Developed"/>
    <s v="UNIVERSITY DISTRICT"/>
    <x v="0"/>
    <n v="30.783458618800001"/>
    <n v="0"/>
    <n v="0"/>
    <n v="0"/>
    <n v="0"/>
    <n v="0"/>
    <n v="0"/>
    <n v="0"/>
    <n v="0"/>
    <n v="675.89641687715289"/>
    <n v="675.89641687715289"/>
    <n v="0"/>
    <n v="0"/>
    <n v="675.89641687715289"/>
    <n v="0"/>
    <n v="0"/>
  </r>
  <r>
    <n v="2406"/>
    <s v="Calgary"/>
    <s v="Developed"/>
    <s v="VARSITY"/>
    <x v="0"/>
    <n v="5.0944718831899998"/>
    <n v="0"/>
    <n v="0"/>
    <n v="0"/>
    <n v="0"/>
    <n v="532.18576165599995"/>
    <n v="532.18576165599995"/>
    <n v="0"/>
    <n v="0"/>
    <n v="442.95641164511835"/>
    <n v="442.95641164511835"/>
    <n v="0"/>
    <n v="0"/>
    <n v="975.14217330111831"/>
    <n v="0"/>
    <n v="0"/>
  </r>
  <r>
    <n v="2501"/>
    <s v="Calgary"/>
    <s v="Developed"/>
    <s v="CAPITOL HILL"/>
    <x v="0"/>
    <n v="20.596381480400002"/>
    <n v="0"/>
    <n v="0"/>
    <n v="0"/>
    <n v="0"/>
    <n v="1051.05283865"/>
    <n v="1051.05283865"/>
    <n v="0"/>
    <n v="0"/>
    <n v="280.4078180939232"/>
    <n v="280.4078180939232"/>
    <n v="0"/>
    <n v="0"/>
    <n v="1331.4606567439232"/>
    <n v="0"/>
    <n v="0"/>
  </r>
  <r>
    <n v="2502"/>
    <s v="Calgary"/>
    <s v="Developed"/>
    <s v="CAPITOL HILL"/>
    <x v="0"/>
    <n v="18.047564479599998"/>
    <n v="0"/>
    <n v="0"/>
    <n v="0"/>
    <n v="0"/>
    <n v="1157.7497493400001"/>
    <n v="1157.7497493400001"/>
    <n v="0"/>
    <n v="0"/>
    <n v="276.49039584169287"/>
    <n v="276.49039584169287"/>
    <n v="0"/>
    <n v="0"/>
    <n v="1434.2401451816929"/>
    <n v="0"/>
    <n v="0"/>
  </r>
  <r>
    <n v="2503"/>
    <s v="Calgary"/>
    <s v="Developed"/>
    <s v="ROSEMONT"/>
    <x v="0"/>
    <n v="44.806623851799998"/>
    <n v="0"/>
    <n v="0"/>
    <n v="0"/>
    <n v="0"/>
    <n v="1563.26856901"/>
    <n v="1563.26856901"/>
    <n v="0"/>
    <n v="0"/>
    <n v="546.18543178113839"/>
    <n v="546.18543178113839"/>
    <n v="0"/>
    <n v="0"/>
    <n v="2109.4540007911382"/>
    <n v="0"/>
    <n v="0"/>
  </r>
  <r>
    <n v="2504"/>
    <s v="Calgary"/>
    <s v="Developed"/>
    <s v="CAMBRIAN HEIGHTS"/>
    <x v="0"/>
    <n v="35.9007715989"/>
    <n v="0"/>
    <n v="0"/>
    <n v="0"/>
    <n v="0"/>
    <n v="935.72120455799995"/>
    <n v="935.72120455799995"/>
    <n v="0"/>
    <n v="0"/>
    <n v="347.36805479910629"/>
    <n v="347.36805479910629"/>
    <n v="0"/>
    <n v="0"/>
    <n v="1283.0892593571061"/>
    <n v="0"/>
    <n v="0"/>
  </r>
  <r>
    <n v="2505"/>
    <s v="Calgary"/>
    <s v="Developed"/>
    <s v="CAMBRIAN HEIGHTS"/>
    <x v="0"/>
    <n v="32.029003417799998"/>
    <n v="0"/>
    <n v="0"/>
    <n v="0"/>
    <n v="0"/>
    <n v="1116.8505037100001"/>
    <n v="1116.8505037100001"/>
    <n v="0"/>
    <n v="0"/>
    <n v="451.52478416114758"/>
    <n v="451.52478416114758"/>
    <n v="0"/>
    <n v="0"/>
    <n v="1568.3752878711477"/>
    <n v="0"/>
    <n v="0"/>
  </r>
  <r>
    <n v="2506"/>
    <s v="Calgary"/>
    <s v="Developed"/>
    <s v="HIGHWOOD"/>
    <x v="0"/>
    <n v="32.923875370600001"/>
    <n v="0"/>
    <n v="0"/>
    <n v="0"/>
    <n v="0"/>
    <n v="1083.06487014"/>
    <n v="1083.06487014"/>
    <n v="0"/>
    <n v="0"/>
    <n v="114.10216744393517"/>
    <n v="114.10216744393517"/>
    <n v="0"/>
    <n v="0"/>
    <n v="1197.1670375839353"/>
    <n v="0"/>
    <n v="0"/>
  </r>
  <r>
    <n v="2507"/>
    <s v="Calgary"/>
    <s v="Developed"/>
    <s v="HIGHWOOD"/>
    <x v="0"/>
    <n v="58.873445775900002"/>
    <n v="0"/>
    <n v="0"/>
    <n v="0"/>
    <n v="0"/>
    <n v="1552.23736732"/>
    <n v="1552.23736732"/>
    <n v="0"/>
    <n v="0"/>
    <n v="454.59818653584301"/>
    <n v="454.59818653584301"/>
    <n v="0"/>
    <n v="0"/>
    <n v="2006.835553855843"/>
    <n v="0"/>
    <n v="0"/>
  </r>
  <r>
    <n v="2508"/>
    <s v="Calgary"/>
    <s v="Developed"/>
    <s v="QUEENS PARK VILLAGE"/>
    <x v="0"/>
    <n v="61.267863973799997"/>
    <n v="0"/>
    <n v="0"/>
    <n v="0"/>
    <n v="0"/>
    <n v="656.22892428099999"/>
    <n v="656.22892428099999"/>
    <n v="0"/>
    <n v="0"/>
    <n v="399.76151020076264"/>
    <n v="399.76151020076264"/>
    <n v="0"/>
    <n v="0"/>
    <n v="1055.9904344817626"/>
    <n v="0"/>
    <n v="0"/>
  </r>
  <r>
    <n v="2509"/>
    <s v="Calgary"/>
    <s v="Developed"/>
    <s v="CAMBRIAN HEIGHTS"/>
    <x v="0"/>
    <n v="13.5415248728"/>
    <n v="0"/>
    <n v="0"/>
    <n v="0"/>
    <n v="0"/>
    <n v="547.89993469599995"/>
    <n v="547.89993469599995"/>
    <n v="0"/>
    <n v="0"/>
    <n v="42.484439982655672"/>
    <n v="42.484439982655672"/>
    <n v="0"/>
    <n v="0"/>
    <n v="590.3843746786556"/>
    <n v="0"/>
    <n v="0"/>
  </r>
  <r>
    <n v="2510"/>
    <s v="Calgary"/>
    <s v="Developed"/>
    <s v="MOUNT PLEASANT"/>
    <x v="0"/>
    <n v="40.879453038199998"/>
    <n v="0"/>
    <n v="0"/>
    <n v="0"/>
    <n v="0"/>
    <n v="2360.3074397099999"/>
    <n v="2360.3074397099999"/>
    <n v="0"/>
    <n v="0"/>
    <n v="476.2527043844994"/>
    <n v="476.2527043844994"/>
    <n v="0"/>
    <n v="0"/>
    <n v="2836.5601440944993"/>
    <n v="0"/>
    <n v="0"/>
  </r>
  <r>
    <n v="2511"/>
    <s v="Calgary"/>
    <s v="Developed"/>
    <s v="MOUNT PLEASANT"/>
    <x v="0"/>
    <n v="21.473178804900002"/>
    <n v="0"/>
    <n v="0"/>
    <n v="0"/>
    <n v="0"/>
    <n v="846.28907235500003"/>
    <n v="846.28907235500003"/>
    <n v="0"/>
    <n v="0"/>
    <n v="560.43360851222906"/>
    <n v="560.43360851222906"/>
    <n v="0"/>
    <n v="0"/>
    <n v="1406.722680867229"/>
    <n v="0"/>
    <n v="0"/>
  </r>
  <r>
    <n v="2512"/>
    <s v="Calgary"/>
    <s v="Developed"/>
    <s v="MOUNT PLEASANT"/>
    <x v="0"/>
    <n v="16.964932187700001"/>
    <n v="0"/>
    <n v="0"/>
    <n v="0"/>
    <n v="0"/>
    <n v="826.90938975799997"/>
    <n v="826.90938975799997"/>
    <n v="0"/>
    <n v="0"/>
    <n v="274.65374898502824"/>
    <n v="274.65374898502824"/>
    <n v="0"/>
    <n v="0"/>
    <n v="1101.5631387430283"/>
    <n v="0"/>
    <n v="0"/>
  </r>
  <r>
    <n v="2513"/>
    <s v="Calgary"/>
    <s v="Developed"/>
    <s v="MOUNT PLEASANT"/>
    <x v="0"/>
    <n v="16.589092919900001"/>
    <n v="0"/>
    <n v="0"/>
    <n v="0"/>
    <n v="0"/>
    <n v="3612.8395783599999"/>
    <n v="3612.8395783599999"/>
    <n v="0"/>
    <n v="0"/>
    <n v="441.74225574808116"/>
    <n v="441.74225574808116"/>
    <n v="0"/>
    <n v="0"/>
    <n v="4054.5818341080812"/>
    <n v="0"/>
    <n v="0"/>
  </r>
  <r>
    <n v="2514"/>
    <s v="Calgary"/>
    <s v="Developed"/>
    <s v="MOUNT PLEASANT"/>
    <x v="0"/>
    <n v="20.573263300299999"/>
    <n v="0"/>
    <n v="0"/>
    <n v="0"/>
    <n v="0"/>
    <n v="7775.4056611899996"/>
    <n v="7775.4056611899996"/>
    <n v="0"/>
    <n v="0"/>
    <n v="1255.6820842614177"/>
    <n v="1255.6820842614177"/>
    <n v="0"/>
    <n v="0"/>
    <n v="9031.0877454514175"/>
    <n v="0"/>
    <n v="0"/>
  </r>
  <r>
    <n v="2515"/>
    <s v="Calgary"/>
    <s v="Developed"/>
    <s v="TUXEDO PARK"/>
    <x v="0"/>
    <n v="14.076683543"/>
    <n v="0"/>
    <n v="0"/>
    <n v="0"/>
    <n v="0"/>
    <n v="2362.9102024899998"/>
    <n v="2362.9102024899998"/>
    <n v="0"/>
    <n v="0"/>
    <n v="593.67263669750866"/>
    <n v="593.67263669750866"/>
    <n v="0"/>
    <n v="0"/>
    <n v="2956.5828391875084"/>
    <n v="0"/>
    <n v="0"/>
  </r>
  <r>
    <n v="2516"/>
    <s v="Calgary"/>
    <s v="Developed"/>
    <s v="TUXEDO PARK"/>
    <x v="0"/>
    <n v="13.920892820500001"/>
    <n v="0"/>
    <n v="0"/>
    <n v="0"/>
    <n v="0"/>
    <n v="1489.71227866"/>
    <n v="1489.71227866"/>
    <n v="0"/>
    <n v="0"/>
    <n v="209.00566138590739"/>
    <n v="209.00566138590739"/>
    <n v="0"/>
    <n v="0"/>
    <n v="1698.7179400459074"/>
    <n v="0"/>
    <n v="0"/>
  </r>
  <r>
    <n v="2517"/>
    <s v="Calgary"/>
    <s v="Developed"/>
    <s v="TUXEDO PARK"/>
    <x v="0"/>
    <n v="28.0677743629"/>
    <n v="0"/>
    <n v="0"/>
    <n v="0"/>
    <n v="0"/>
    <n v="1905.12408454"/>
    <n v="1905.12408454"/>
    <n v="0"/>
    <n v="0"/>
    <n v="120.61060874085555"/>
    <n v="120.61060874085555"/>
    <n v="0"/>
    <n v="0"/>
    <n v="2025.7346932808555"/>
    <n v="0"/>
    <n v="0"/>
  </r>
  <r>
    <n v="2518"/>
    <s v="Calgary"/>
    <s v="Developed"/>
    <s v="HIGHLAND PARK"/>
    <x v="0"/>
    <n v="50.059539663599999"/>
    <n v="0"/>
    <n v="0"/>
    <n v="0"/>
    <n v="0"/>
    <n v="2306.9698219799998"/>
    <n v="2306.9698219799998"/>
    <n v="0"/>
    <n v="0"/>
    <n v="460.62351488277903"/>
    <n v="460.62351488277903"/>
    <n v="0"/>
    <n v="0"/>
    <n v="2767.5933368627789"/>
    <n v="0"/>
    <n v="0"/>
  </r>
  <r>
    <n v="2519"/>
    <s v="Calgary"/>
    <s v="Developed"/>
    <s v="HIGHLAND PARK"/>
    <x v="0"/>
    <n v="50.218093929600002"/>
    <n v="0"/>
    <n v="0"/>
    <n v="0"/>
    <n v="0"/>
    <n v="1715.5506276399999"/>
    <n v="1715.5506276399999"/>
    <n v="0"/>
    <n v="0"/>
    <n v="332.88059145738112"/>
    <n v="332.88059145738112"/>
    <n v="0"/>
    <n v="0"/>
    <n v="2048.431219097381"/>
    <n v="0"/>
    <n v="0"/>
  </r>
  <r>
    <n v="2520"/>
    <s v="Calgary"/>
    <s v="Developed"/>
    <s v="GREENVIEW"/>
    <x v="0"/>
    <n v="27.714122072399999"/>
    <n v="0"/>
    <n v="0"/>
    <n v="0"/>
    <n v="0"/>
    <n v="904.90094514099997"/>
    <n v="904.90094514099997"/>
    <n v="0"/>
    <n v="0"/>
    <n v="214.53684444491475"/>
    <n v="214.53684444491475"/>
    <n v="0"/>
    <n v="0"/>
    <n v="1119.4377895859147"/>
    <n v="0"/>
    <n v="0"/>
  </r>
  <r>
    <n v="2521"/>
    <s v="Calgary"/>
    <s v="Developed"/>
    <s v="GREENVIEW INDUSTRIAL PARK"/>
    <x v="0"/>
    <n v="39.491307985500001"/>
    <n v="0"/>
    <n v="0"/>
    <n v="0"/>
    <n v="0"/>
    <n v="1024.8139863900001"/>
    <n v="1024.8139863900001"/>
    <n v="0"/>
    <n v="0"/>
    <n v="8677.3511101802069"/>
    <n v="8677.3511101802069"/>
    <n v="0"/>
    <n v="0"/>
    <n v="9702.1650965702065"/>
    <n v="0"/>
    <n v="0"/>
  </r>
  <r>
    <n v="2522"/>
    <s v="Calgary"/>
    <s v="Developed"/>
    <s v="TUXEDO PARK"/>
    <x v="0"/>
    <n v="40.513061218499999"/>
    <n v="0"/>
    <n v="0"/>
    <n v="0"/>
    <n v="0"/>
    <n v="2941.6330244599999"/>
    <n v="2941.6330244599999"/>
    <n v="0"/>
    <n v="0"/>
    <n v="690.46073499414899"/>
    <n v="690.46073499414899"/>
    <n v="0"/>
    <n v="0"/>
    <n v="3632.0937594541488"/>
    <n v="0"/>
    <n v="0"/>
  </r>
  <r>
    <n v="2523"/>
    <s v="Calgary"/>
    <s v="Developed"/>
    <s v="TUXEDO PARK"/>
    <x v="0"/>
    <n v="17.5128347058"/>
    <n v="0"/>
    <n v="0"/>
    <n v="0"/>
    <n v="0"/>
    <n v="4016.1893447000002"/>
    <n v="4016.1893447000002"/>
    <n v="0"/>
    <n v="0"/>
    <n v="349.92613731540933"/>
    <n v="349.92613731540933"/>
    <n v="0"/>
    <n v="0"/>
    <n v="4366.1154820154097"/>
    <n v="0"/>
    <n v="0"/>
  </r>
  <r>
    <n v="2524"/>
    <s v="Calgary"/>
    <s v="Developed"/>
    <s v="TUXEDO PARK"/>
    <x v="0"/>
    <n v="18.232721187199999"/>
    <n v="0"/>
    <n v="0"/>
    <n v="0"/>
    <n v="0"/>
    <n v="4592.8368943300002"/>
    <n v="4592.8368943300002"/>
    <n v="0"/>
    <n v="0"/>
    <n v="3206.9361312709548"/>
    <n v="3206.9361312709548"/>
    <n v="0"/>
    <n v="0"/>
    <n v="7799.7730256009545"/>
    <n v="0"/>
    <n v="0"/>
  </r>
  <r>
    <n v="2525"/>
    <s v="Calgary"/>
    <s v="Developed"/>
    <s v="WINSTON HEIGHTS/MOUNTVIEW"/>
    <x v="0"/>
    <n v="44.555981656500002"/>
    <n v="0"/>
    <n v="0"/>
    <n v="0"/>
    <n v="0"/>
    <n v="2505.9352652100001"/>
    <n v="2505.9352652100001"/>
    <n v="0"/>
    <n v="0"/>
    <n v="3795.7686933046598"/>
    <n v="3795.7686933046598"/>
    <n v="0"/>
    <n v="0"/>
    <n v="6301.7039585146595"/>
    <n v="0"/>
    <n v="0"/>
  </r>
  <r>
    <n v="2526"/>
    <s v="Calgary"/>
    <s v="Developed"/>
    <s v="WINSTON HEIGHTS/MOUNTVIEW"/>
    <x v="0"/>
    <n v="37.606205801800002"/>
    <n v="0"/>
    <n v="0"/>
    <n v="0"/>
    <n v="0"/>
    <n v="1873.1320514900001"/>
    <n v="1873.1320514900001"/>
    <n v="0"/>
    <n v="0"/>
    <n v="252.12327787598286"/>
    <n v="252.12327787598286"/>
    <n v="0"/>
    <n v="0"/>
    <n v="2125.255329365983"/>
    <n v="0"/>
    <n v="0"/>
  </r>
  <r>
    <n v="2527"/>
    <s v="Calgary"/>
    <s v="Developed"/>
    <s v="GREENVIEW INDUSTRIAL PARK"/>
    <x v="0"/>
    <n v="17.943481176799999"/>
    <n v="0"/>
    <n v="0"/>
    <n v="0"/>
    <n v="0"/>
    <n v="0"/>
    <n v="0"/>
    <n v="0"/>
    <n v="0"/>
    <n v="775.01422701864681"/>
    <n v="775.01422701864681"/>
    <n v="0"/>
    <n v="0"/>
    <n v="775.01422701864681"/>
    <n v="0"/>
    <n v="0"/>
  </r>
  <r>
    <n v="2528"/>
    <s v="Calgary"/>
    <s v="Developed"/>
    <s v="GREENVIEW INDUSTRIAL PARK"/>
    <x v="0"/>
    <n v="37.183984630600001"/>
    <n v="0"/>
    <n v="0"/>
    <n v="0"/>
    <n v="0"/>
    <n v="0"/>
    <n v="0"/>
    <n v="0"/>
    <n v="0"/>
    <n v="3442.3781963989377"/>
    <n v="3442.3781963989377"/>
    <n v="0"/>
    <n v="0"/>
    <n v="3442.3781963989377"/>
    <n v="0"/>
    <n v="0"/>
  </r>
  <r>
    <n v="2529"/>
    <s v="Calgary"/>
    <s v="Developed"/>
    <s v="GREENVIEW INDUSTRIAL PARK"/>
    <x v="0"/>
    <n v="22.107861159300001"/>
    <n v="0"/>
    <n v="0"/>
    <n v="0"/>
    <n v="0"/>
    <n v="0"/>
    <n v="0"/>
    <n v="0"/>
    <n v="0"/>
    <n v="931.98824649401593"/>
    <n v="931.98824649401593"/>
    <n v="0"/>
    <n v="0"/>
    <n v="931.98824649401593"/>
    <n v="0"/>
    <n v="0"/>
  </r>
  <r>
    <n v="2530"/>
    <s v="Calgary"/>
    <s v="Developed"/>
    <s v="GREENVIEW INDUSTRIAL PARK"/>
    <x v="0"/>
    <n v="25.702560804200001"/>
    <n v="0"/>
    <n v="0"/>
    <n v="0"/>
    <n v="0"/>
    <n v="0"/>
    <n v="0"/>
    <n v="0"/>
    <n v="0"/>
    <n v="1712.3724456196264"/>
    <n v="1712.3724456196264"/>
    <n v="0"/>
    <n v="0"/>
    <n v="1712.3724456196264"/>
    <n v="0"/>
    <n v="0"/>
  </r>
  <r>
    <n v="2531"/>
    <s v="Calgary"/>
    <s v="Developed"/>
    <s v="GREENVIEW INDUSTRIAL PARK"/>
    <x v="0"/>
    <n v="17.0852713986"/>
    <n v="0"/>
    <n v="0"/>
    <n v="0"/>
    <n v="0"/>
    <n v="0"/>
    <n v="0"/>
    <n v="0"/>
    <n v="0"/>
    <n v="361.10934127477458"/>
    <n v="361.10934127477458"/>
    <n v="0"/>
    <n v="0"/>
    <n v="361.10934127477458"/>
    <n v="0"/>
    <n v="0"/>
  </r>
  <r>
    <n v="2532"/>
    <s v="Calgary"/>
    <s v="Developed"/>
    <s v="WINSTON HEIGHTS/MOUNTVIEW"/>
    <x v="0"/>
    <n v="44.968026930100002"/>
    <n v="0"/>
    <n v="0"/>
    <n v="0"/>
    <n v="0"/>
    <n v="0"/>
    <n v="0"/>
    <n v="0"/>
    <n v="0"/>
    <n v="0"/>
    <n v="0"/>
    <n v="0"/>
    <n v="0"/>
    <n v="0"/>
    <n v="0"/>
    <n v="0"/>
  </r>
  <r>
    <n v="2533"/>
    <s v="Calgary"/>
    <s v="Developed"/>
    <s v="WINSTON HEIGHTS/MOUNTVIEW"/>
    <x v="0"/>
    <n v="52.898404949300001"/>
    <n v="0"/>
    <n v="0"/>
    <n v="0"/>
    <n v="0"/>
    <n v="0"/>
    <n v="0"/>
    <n v="0"/>
    <n v="0"/>
    <n v="103.68432249403207"/>
    <n v="103.68432249403207"/>
    <n v="0"/>
    <n v="0"/>
    <n v="103.68432249403207"/>
    <n v="0"/>
    <n v="0"/>
  </r>
  <r>
    <n v="2534"/>
    <s v="Calgary"/>
    <s v="Developed"/>
    <s v="WINSTON HEIGHTS/MOUNTVIEW"/>
    <x v="0"/>
    <n v="37.261036122500002"/>
    <n v="0"/>
    <n v="0"/>
    <n v="0"/>
    <n v="0"/>
    <n v="5764.9360425200002"/>
    <n v="5764.9360425200002"/>
    <n v="0"/>
    <n v="0"/>
    <n v="495.74408356819868"/>
    <n v="495.74408356819868"/>
    <n v="0"/>
    <n v="0"/>
    <n v="6260.6801260881984"/>
    <n v="0"/>
    <n v="0"/>
  </r>
  <r>
    <n v="2535"/>
    <s v="Calgary"/>
    <s v="Developed"/>
    <s v="CAPITOL HILL"/>
    <x v="0"/>
    <n v="7.0498124226299996"/>
    <n v="0"/>
    <n v="0"/>
    <n v="0"/>
    <n v="0"/>
    <n v="730.26837945600005"/>
    <n v="730.26837945600005"/>
    <n v="0"/>
    <n v="0"/>
    <n v="472.36843813981994"/>
    <n v="472.36843813981994"/>
    <n v="0"/>
    <n v="0"/>
    <n v="1202.63681759582"/>
    <n v="0"/>
    <n v="0"/>
  </r>
  <r>
    <n v="2536"/>
    <s v="Calgary"/>
    <s v="Developed"/>
    <s v="GREENVIEW INDUSTRIAL PARK"/>
    <x v="0"/>
    <n v="19.026692745799998"/>
    <n v="0"/>
    <n v="0"/>
    <n v="0"/>
    <n v="0"/>
    <n v="0"/>
    <n v="0"/>
    <n v="0"/>
    <n v="0"/>
    <n v="50.387252114834872"/>
    <n v="50.387252114834872"/>
    <n v="0"/>
    <n v="0"/>
    <n v="50.387252114834872"/>
    <n v="0"/>
    <n v="0"/>
  </r>
  <r>
    <n v="2537"/>
    <s v="Calgary"/>
    <s v="Developed"/>
    <s v="MOUNT PLEASANT"/>
    <x v="0"/>
    <n v="32.659652015200002"/>
    <n v="0"/>
    <n v="0"/>
    <n v="0"/>
    <n v="0"/>
    <n v="0"/>
    <n v="0"/>
    <n v="0"/>
    <n v="0"/>
    <n v="16.108833077979636"/>
    <n v="16.108833077979636"/>
    <n v="0"/>
    <n v="0"/>
    <n v="16.108833077979636"/>
    <n v="0"/>
    <n v="0"/>
  </r>
  <r>
    <n v="2538"/>
    <s v="Calgary"/>
    <s v="Developed"/>
    <s v="GREENVIEW INDUSTRIAL PARK"/>
    <x v="0"/>
    <n v="22.991743630199998"/>
    <n v="0"/>
    <n v="0"/>
    <n v="0"/>
    <n v="0"/>
    <n v="2273.4030025799998"/>
    <n v="2273.4030025799998"/>
    <n v="0"/>
    <n v="0"/>
    <n v="133.52253853200384"/>
    <n v="133.52253853200384"/>
    <n v="0"/>
    <n v="0"/>
    <n v="2406.9255411120034"/>
    <n v="0"/>
    <n v="0"/>
  </r>
  <r>
    <n v="2539"/>
    <s v="Calgary"/>
    <s v="Developed"/>
    <s v="MOUNT PLEASANT"/>
    <x v="0"/>
    <n v="23.122877340199999"/>
    <n v="0"/>
    <n v="0"/>
    <n v="0"/>
    <n v="0"/>
    <n v="1106.8443478700001"/>
    <n v="1106.8443478700001"/>
    <n v="0"/>
    <n v="0"/>
    <n v="1172.5061515202208"/>
    <n v="1172.5061515202208"/>
    <n v="0"/>
    <n v="0"/>
    <n v="2279.3504993902206"/>
    <n v="0"/>
    <n v="0"/>
  </r>
  <r>
    <n v="2540"/>
    <s v="Calgary"/>
    <s v="Developed"/>
    <s v="HIGHLAND PARK"/>
    <x v="0"/>
    <n v="16.6639105233"/>
    <n v="0"/>
    <n v="0"/>
    <n v="0"/>
    <n v="0"/>
    <n v="803.45670417199995"/>
    <n v="803.45670417199995"/>
    <n v="0"/>
    <n v="0"/>
    <n v="237.69468309090576"/>
    <n v="237.69468309090576"/>
    <n v="0"/>
    <n v="0"/>
    <n v="1041.1513872629057"/>
    <n v="0"/>
    <n v="0"/>
  </r>
  <r>
    <n v="2541"/>
    <s v="Calgary"/>
    <s v="Developed"/>
    <s v="MOUNT PLEASANT"/>
    <x v="0"/>
    <n v="11.4960171886"/>
    <n v="0"/>
    <n v="0"/>
    <n v="0"/>
    <n v="0"/>
    <n v="804.98131077599999"/>
    <n v="804.98131077599999"/>
    <n v="0"/>
    <n v="0"/>
    <n v="717.59299364774165"/>
    <n v="717.59299364774165"/>
    <n v="0"/>
    <n v="0"/>
    <n v="1522.5743044237415"/>
    <n v="0"/>
    <n v="0"/>
  </r>
  <r>
    <n v="2542"/>
    <s v="Calgary"/>
    <s v="Developed"/>
    <s v="MOUNT PLEASANT"/>
    <x v="0"/>
    <n v="11.517270288500001"/>
    <n v="0"/>
    <n v="0"/>
    <n v="0"/>
    <n v="0"/>
    <n v="605.21829423899999"/>
    <n v="605.21829423899999"/>
    <n v="0"/>
    <n v="0"/>
    <n v="96.919454593621992"/>
    <n v="96.919454593621992"/>
    <n v="0"/>
    <n v="0"/>
    <n v="702.13774883262204"/>
    <n v="0"/>
    <n v="0"/>
  </r>
  <r>
    <n v="2543"/>
    <s v="Calgary"/>
    <s v="Developed"/>
    <s v="WINSTON HEIGHTS/MOUNTVIEW"/>
    <x v="0"/>
    <n v="10.148772945699999"/>
    <n v="0"/>
    <n v="0"/>
    <n v="0"/>
    <n v="0"/>
    <n v="689.24058666799999"/>
    <n v="689.24058666799999"/>
    <n v="0"/>
    <n v="0"/>
    <n v="1304.8807135376212"/>
    <n v="1304.8807135376212"/>
    <n v="0"/>
    <n v="0"/>
    <n v="1994.1213002056211"/>
    <n v="0"/>
    <n v="0"/>
  </r>
  <r>
    <n v="2601"/>
    <s v="Calgary"/>
    <s v="Developed"/>
    <s v="VARSITY"/>
    <x v="0"/>
    <n v="60.146060003400002"/>
    <n v="0"/>
    <n v="0"/>
    <n v="0"/>
    <n v="0"/>
    <n v="1756.5610853600001"/>
    <n v="1756.5610853600001"/>
    <n v="0"/>
    <n v="0"/>
    <n v="253.43524328301524"/>
    <n v="253.43524328301524"/>
    <n v="0"/>
    <n v="0"/>
    <n v="2009.9963286430154"/>
    <n v="0"/>
    <n v="0"/>
  </r>
  <r>
    <n v="2602"/>
    <s v="Calgary"/>
    <s v="Developed"/>
    <s v="VARSITY"/>
    <x v="0"/>
    <n v="35.864747801199997"/>
    <n v="0"/>
    <n v="0"/>
    <n v="0"/>
    <n v="0"/>
    <n v="1821.3228394400001"/>
    <n v="1821.3228394400001"/>
    <n v="0"/>
    <n v="0"/>
    <n v="771.38893715196946"/>
    <n v="771.38893715196946"/>
    <n v="0"/>
    <n v="0"/>
    <n v="2592.7117765919693"/>
    <n v="0"/>
    <n v="0"/>
  </r>
  <r>
    <n v="2603"/>
    <s v="Calgary"/>
    <s v="Developed"/>
    <s v="VARSITY"/>
    <x v="0"/>
    <n v="12.552774177"/>
    <n v="0"/>
    <n v="0"/>
    <n v="0"/>
    <n v="0"/>
    <n v="680.63174924899999"/>
    <n v="680.63174924899999"/>
    <n v="0"/>
    <n v="0"/>
    <n v="43.846051682129854"/>
    <n v="43.846051682129854"/>
    <n v="0"/>
    <n v="0"/>
    <n v="724.47780093112988"/>
    <n v="0"/>
    <n v="0"/>
  </r>
  <r>
    <n v="2604"/>
    <s v="Calgary"/>
    <s v="Developed"/>
    <s v="VARSITY"/>
    <x v="0"/>
    <n v="35.960193499699997"/>
    <n v="0"/>
    <n v="0"/>
    <n v="0"/>
    <n v="0"/>
    <n v="1296.74261501"/>
    <n v="1296.74261501"/>
    <n v="0"/>
    <n v="0"/>
    <n v="118.29698955179835"/>
    <n v="118.29698955179835"/>
    <n v="0"/>
    <n v="0"/>
    <n v="1415.0396045617983"/>
    <n v="0"/>
    <n v="0"/>
  </r>
  <r>
    <n v="2605"/>
    <s v="Calgary"/>
    <s v="Developed"/>
    <s v="BRENTWOOD"/>
    <x v="0"/>
    <n v="22.191262721800001"/>
    <n v="0"/>
    <n v="0"/>
    <n v="0"/>
    <n v="0"/>
    <n v="0"/>
    <n v="0"/>
    <n v="0"/>
    <n v="0"/>
    <n v="7130.6268768861637"/>
    <n v="7130.6268768861637"/>
    <n v="0"/>
    <n v="0"/>
    <n v="7130.6268768861637"/>
    <n v="0"/>
    <n v="0"/>
  </r>
  <r>
    <n v="2606"/>
    <s v="Calgary"/>
    <s v="Developed"/>
    <s v="BRENTWOOD"/>
    <x v="0"/>
    <n v="48.927592546100001"/>
    <n v="0"/>
    <n v="0"/>
    <n v="0"/>
    <n v="0"/>
    <n v="1309.45020045"/>
    <n v="1309.45020045"/>
    <n v="0"/>
    <n v="0"/>
    <n v="295.86292676196825"/>
    <n v="295.86292676196825"/>
    <n v="0"/>
    <n v="0"/>
    <n v="1605.3131272119683"/>
    <n v="0"/>
    <n v="0"/>
  </r>
  <r>
    <n v="2607"/>
    <s v="Calgary"/>
    <s v="Developed"/>
    <s v="BRENTWOOD"/>
    <x v="0"/>
    <n v="42.0152905566"/>
    <n v="0"/>
    <n v="0"/>
    <n v="0"/>
    <n v="0"/>
    <n v="1182.7309673"/>
    <n v="1182.7309673"/>
    <n v="0"/>
    <n v="0"/>
    <n v="295.49019105101911"/>
    <n v="295.49019105101911"/>
    <n v="0"/>
    <n v="0"/>
    <n v="1478.2211583510191"/>
    <n v="0"/>
    <n v="0"/>
  </r>
  <r>
    <n v="2608"/>
    <s v="Calgary"/>
    <s v="Developed"/>
    <s v="BRENTWOOD"/>
    <x v="0"/>
    <n v="22.007235353700001"/>
    <n v="0"/>
    <n v="0"/>
    <n v="0"/>
    <n v="0"/>
    <n v="656.34074688800001"/>
    <n v="656.34074688800001"/>
    <n v="0"/>
    <n v="0"/>
    <n v="19.511066055710454"/>
    <n v="19.511066055710454"/>
    <n v="0"/>
    <n v="0"/>
    <n v="675.85181294371046"/>
    <n v="0"/>
    <n v="0"/>
  </r>
  <r>
    <n v="2609"/>
    <s v="Calgary"/>
    <s v="Developed"/>
    <s v="BRENTWOOD"/>
    <x v="0"/>
    <n v="15.6980001225"/>
    <n v="0"/>
    <n v="0"/>
    <n v="0"/>
    <n v="0"/>
    <n v="2102.2306996500001"/>
    <n v="2102.2306996500001"/>
    <n v="0"/>
    <n v="0"/>
    <n v="3092.3739304730029"/>
    <n v="3092.3739304730029"/>
    <n v="0"/>
    <n v="0"/>
    <n v="5194.6046301230035"/>
    <n v="0"/>
    <n v="0"/>
  </r>
  <r>
    <n v="2611"/>
    <s v="Calgary"/>
    <s v="Developed"/>
    <s v="BRENTWOOD"/>
    <x v="0"/>
    <n v="28.3788898285"/>
    <n v="0"/>
    <n v="0"/>
    <n v="0"/>
    <n v="0"/>
    <n v="755.03693848"/>
    <n v="755.03693848"/>
    <n v="0"/>
    <n v="0"/>
    <n v="143.14331318237922"/>
    <n v="143.14331318237922"/>
    <n v="0"/>
    <n v="0"/>
    <n v="898.18025166237919"/>
    <n v="0"/>
    <n v="0"/>
  </r>
  <r>
    <n v="2612"/>
    <s v="Calgary"/>
    <s v="Developed"/>
    <s v="CHARLESWOOD"/>
    <x v="0"/>
    <n v="49.276507481899998"/>
    <n v="0"/>
    <n v="0"/>
    <n v="0"/>
    <n v="0"/>
    <n v="1105.24084986"/>
    <n v="1105.24084986"/>
    <n v="0"/>
    <n v="0"/>
    <n v="101.32383715530128"/>
    <n v="101.32383715530128"/>
    <n v="0"/>
    <n v="0"/>
    <n v="1206.5646870153014"/>
    <n v="0"/>
    <n v="0"/>
  </r>
  <r>
    <n v="2613"/>
    <s v="Calgary"/>
    <s v="Developed"/>
    <s v="CHARLESWOOD"/>
    <x v="0"/>
    <n v="36.999553123799998"/>
    <n v="0"/>
    <n v="0"/>
    <n v="0"/>
    <n v="0"/>
    <n v="830.23320777399999"/>
    <n v="830.23320777399999"/>
    <n v="0"/>
    <n v="0"/>
    <n v="207.51054302977329"/>
    <n v="207.51054302977329"/>
    <n v="0"/>
    <n v="0"/>
    <n v="1037.7437508037733"/>
    <n v="0"/>
    <n v="0"/>
  </r>
  <r>
    <n v="2614"/>
    <s v="Calgary"/>
    <s v="Developed"/>
    <s v="CHARLESWOOD"/>
    <x v="0"/>
    <n v="62.659208903100001"/>
    <n v="0"/>
    <n v="0"/>
    <n v="0"/>
    <n v="0"/>
    <n v="920.13104862600005"/>
    <n v="920.13104862600005"/>
    <n v="0"/>
    <n v="0"/>
    <n v="263.86297635359358"/>
    <n v="263.86297635359358"/>
    <n v="0"/>
    <n v="0"/>
    <n v="1183.9940249795936"/>
    <n v="0"/>
    <n v="0"/>
  </r>
  <r>
    <n v="2615"/>
    <s v="Calgary"/>
    <s v="Developed"/>
    <s v="BANFF TRAIL"/>
    <x v="0"/>
    <n v="17.850271658499999"/>
    <n v="0"/>
    <n v="0"/>
    <n v="0"/>
    <n v="0"/>
    <n v="858.75694182899997"/>
    <n v="858.75694182899997"/>
    <n v="0"/>
    <n v="0"/>
    <n v="550.64124093865541"/>
    <n v="550.64124093865541"/>
    <n v="0"/>
    <n v="0"/>
    <n v="1409.3981827676553"/>
    <n v="0"/>
    <n v="0"/>
  </r>
  <r>
    <n v="2616"/>
    <s v="Calgary"/>
    <s v="Developed"/>
    <s v="BANFF TRAIL"/>
    <x v="0"/>
    <n v="19.253715174300002"/>
    <n v="0"/>
    <n v="0"/>
    <n v="0"/>
    <n v="0"/>
    <n v="551.78324152599998"/>
    <n v="551.78324152599998"/>
    <n v="0"/>
    <n v="0"/>
    <n v="301.20489208963147"/>
    <n v="301.20489208963147"/>
    <n v="0"/>
    <n v="0"/>
    <n v="852.98813361563145"/>
    <n v="0"/>
    <n v="0"/>
  </r>
  <r>
    <n v="2617"/>
    <s v="Calgary"/>
    <s v="Developed"/>
    <s v="BANFF TRAIL"/>
    <x v="0"/>
    <n v="32.188555746900001"/>
    <n v="0"/>
    <n v="0"/>
    <n v="0"/>
    <n v="0"/>
    <n v="1112.3150369800001"/>
    <n v="1112.3150369800001"/>
    <n v="0"/>
    <n v="0"/>
    <n v="305.59203566713654"/>
    <n v="305.59203566713654"/>
    <n v="0"/>
    <n v="0"/>
    <n v="1417.9070726471366"/>
    <n v="0"/>
    <n v="0"/>
  </r>
  <r>
    <n v="2618"/>
    <s v="Calgary"/>
    <s v="Developed"/>
    <s v="BANFF TRAIL"/>
    <x v="0"/>
    <n v="13.4769589083"/>
    <n v="0"/>
    <n v="0"/>
    <n v="0"/>
    <n v="0"/>
    <n v="0"/>
    <n v="0"/>
    <n v="0"/>
    <n v="0"/>
    <n v="1091.7758517359873"/>
    <n v="1091.7758517359873"/>
    <n v="0"/>
    <n v="0"/>
    <n v="1091.7758517359873"/>
    <n v="0"/>
    <n v="0"/>
  </r>
  <r>
    <n v="2619"/>
    <s v="Calgary"/>
    <s v="Developed"/>
    <s v="CAPITOL HILL"/>
    <x v="0"/>
    <n v="32.481278944000003"/>
    <n v="0"/>
    <n v="0"/>
    <n v="0"/>
    <n v="0"/>
    <n v="1163.8613765800001"/>
    <n v="1163.8613765800001"/>
    <n v="0"/>
    <n v="0"/>
    <n v="731.99684862256163"/>
    <n v="731.99684862256163"/>
    <n v="0"/>
    <n v="0"/>
    <n v="1895.8582252025617"/>
    <n v="0"/>
    <n v="0"/>
  </r>
  <r>
    <n v="2620"/>
    <s v="Calgary"/>
    <s v="Developed"/>
    <s v="CAPITOL HILL"/>
    <x v="0"/>
    <n v="33.698510129900001"/>
    <n v="0"/>
    <n v="0"/>
    <n v="0"/>
    <n v="0"/>
    <n v="1057.7317727100001"/>
    <n v="1057.7317727100001"/>
    <n v="0"/>
    <n v="0"/>
    <n v="310.35914505657536"/>
    <n v="310.35914505657536"/>
    <n v="0"/>
    <n v="0"/>
    <n v="1368.0909177665753"/>
    <n v="0"/>
    <n v="0"/>
  </r>
  <r>
    <n v="2621"/>
    <s v="Calgary"/>
    <s v="Developed"/>
    <s v="CAPITOL HILL"/>
    <x v="0"/>
    <n v="18.972390921199999"/>
    <n v="0"/>
    <n v="0"/>
    <n v="0"/>
    <n v="0"/>
    <n v="665.395103081"/>
    <n v="665.395103081"/>
    <n v="0"/>
    <n v="0"/>
    <n v="79.706636858363737"/>
    <n v="79.706636858363737"/>
    <n v="0"/>
    <n v="0"/>
    <n v="745.10173993936371"/>
    <n v="0"/>
    <n v="0"/>
  </r>
  <r>
    <n v="2622"/>
    <s v="Calgary"/>
    <s v="Developed"/>
    <s v="COLLINGWOOD"/>
    <x v="0"/>
    <n v="89.240900111499997"/>
    <n v="0"/>
    <n v="0"/>
    <n v="0"/>
    <n v="0"/>
    <n v="1031.0833248700001"/>
    <n v="1031.0833248700001"/>
    <n v="0"/>
    <n v="0"/>
    <n v="644.77122386874794"/>
    <n v="644.77122386874794"/>
    <n v="0"/>
    <n v="0"/>
    <n v="1675.854548738748"/>
    <n v="0"/>
    <n v="0"/>
  </r>
  <r>
    <n v="2623"/>
    <s v="Calgary"/>
    <s v="Developed"/>
    <s v="COLLINGWOOD"/>
    <x v="0"/>
    <n v="57.314465371899999"/>
    <n v="0"/>
    <n v="0"/>
    <n v="0"/>
    <n v="0"/>
    <n v="1290.1667357900001"/>
    <n v="1290.1667357900001"/>
    <n v="0"/>
    <n v="0"/>
    <n v="306.65031226730827"/>
    <n v="306.65031226730827"/>
    <n v="0"/>
    <n v="0"/>
    <n v="1596.8170480573083"/>
    <n v="0"/>
    <n v="0"/>
  </r>
  <r>
    <n v="2624"/>
    <s v="Calgary"/>
    <s v="Developed"/>
    <s v="BRENTWOOD"/>
    <x v="0"/>
    <n v="21.934037311200001"/>
    <n v="0"/>
    <n v="0"/>
    <n v="0"/>
    <n v="0"/>
    <n v="189.96867583400001"/>
    <n v="189.96867583400001"/>
    <n v="0"/>
    <n v="0"/>
    <n v="1755.1359970097383"/>
    <n v="1755.1359970097383"/>
    <n v="0"/>
    <n v="0"/>
    <n v="1945.1046728437382"/>
    <n v="0"/>
    <n v="0"/>
  </r>
  <r>
    <n v="2625"/>
    <s v="Calgary"/>
    <s v="Developed"/>
    <s v="BRENTWOOD"/>
    <x v="0"/>
    <n v="14.477837210200001"/>
    <n v="0"/>
    <n v="0"/>
    <n v="0"/>
    <n v="0"/>
    <n v="346.51603909599999"/>
    <n v="346.51603909599999"/>
    <n v="0"/>
    <n v="0"/>
    <n v="365.54619605884534"/>
    <n v="365.54619605884534"/>
    <n v="0"/>
    <n v="0"/>
    <n v="712.06223515484533"/>
    <n v="0"/>
    <n v="0"/>
  </r>
  <r>
    <n v="2626"/>
    <s v="Calgary"/>
    <s v="Developed"/>
    <s v="BRENTWOOD"/>
    <x v="0"/>
    <n v="10.7663780741"/>
    <n v="0"/>
    <n v="0"/>
    <n v="0"/>
    <n v="0"/>
    <n v="753.03780658300002"/>
    <n v="753.03780658300002"/>
    <n v="0"/>
    <n v="0"/>
    <n v="128.25631198036572"/>
    <n v="128.25631198036572"/>
    <n v="0"/>
    <n v="0"/>
    <n v="881.29411856336571"/>
    <n v="0"/>
    <n v="0"/>
  </r>
  <r>
    <n v="2627"/>
    <s v="Calgary"/>
    <s v="Developed"/>
    <s v="BRENTWOOD"/>
    <x v="0"/>
    <n v="20.080411690199998"/>
    <n v="0"/>
    <n v="0"/>
    <n v="0"/>
    <n v="0"/>
    <n v="546.42140489500002"/>
    <n v="546.42140489500002"/>
    <n v="0"/>
    <n v="0"/>
    <n v="189.89534130222958"/>
    <n v="189.89534130222958"/>
    <n v="0"/>
    <n v="0"/>
    <n v="736.31674619722958"/>
    <n v="0"/>
    <n v="0"/>
  </r>
  <r>
    <n v="2628"/>
    <s v="Calgary"/>
    <s v="Developed"/>
    <s v="BRENTWOOD"/>
    <x v="0"/>
    <n v="14.8167577153"/>
    <n v="0"/>
    <n v="0"/>
    <n v="0"/>
    <n v="0"/>
    <n v="602.58193836199996"/>
    <n v="602.58193836199996"/>
    <n v="0"/>
    <n v="0"/>
    <n v="36.436698139080789"/>
    <n v="36.436698139080789"/>
    <n v="0"/>
    <n v="0"/>
    <n v="639.01863650108078"/>
    <n v="0"/>
    <n v="0"/>
  </r>
  <r>
    <n v="2629"/>
    <s v="Calgary"/>
    <s v="Developed"/>
    <s v="CHARLESWOOD"/>
    <x v="0"/>
    <n v="19.286368432900002"/>
    <n v="0"/>
    <n v="0"/>
    <n v="0"/>
    <n v="0"/>
    <n v="827.31641930000001"/>
    <n v="827.31641930000001"/>
    <n v="0"/>
    <n v="0"/>
    <n v="21.792927710747552"/>
    <n v="21.792927710747552"/>
    <n v="0"/>
    <n v="0"/>
    <n v="849.10934701074757"/>
    <n v="0"/>
    <n v="0"/>
  </r>
  <r>
    <n v="2630"/>
    <s v="Calgary"/>
    <s v="Developed"/>
    <s v="BANFF TRAIL"/>
    <x v="0"/>
    <n v="17.791658228199999"/>
    <n v="0"/>
    <n v="0"/>
    <n v="0"/>
    <n v="0"/>
    <n v="675.10984862700002"/>
    <n v="675.10984862700002"/>
    <n v="0"/>
    <n v="0"/>
    <n v="123.96185455978815"/>
    <n v="123.96185455978815"/>
    <n v="0"/>
    <n v="0"/>
    <n v="799.07170318678823"/>
    <n v="0"/>
    <n v="0"/>
  </r>
  <r>
    <n v="2631"/>
    <s v="Calgary"/>
    <s v="Developed"/>
    <s v="BANFF TRAIL"/>
    <x v="0"/>
    <n v="11.235156013099999"/>
    <n v="0"/>
    <n v="0"/>
    <n v="0"/>
    <n v="0"/>
    <n v="421.40619994899998"/>
    <n v="421.40619994899998"/>
    <n v="0"/>
    <n v="0"/>
    <n v="45.049096623624642"/>
    <n v="45.049096623624642"/>
    <n v="0"/>
    <n v="0"/>
    <n v="466.4552965726246"/>
    <n v="0"/>
    <n v="0"/>
  </r>
  <r>
    <n v="2632"/>
    <s v="Calgary"/>
    <s v="Developed"/>
    <s v="BANFF TRAIL"/>
    <x v="0"/>
    <n v="17.8015775796"/>
    <n v="0"/>
    <n v="0"/>
    <n v="0"/>
    <n v="0"/>
    <n v="803.69520902500005"/>
    <n v="803.69520902500005"/>
    <n v="0"/>
    <n v="0"/>
    <n v="921.44956873885712"/>
    <n v="921.44956873885712"/>
    <n v="0"/>
    <n v="0"/>
    <n v="1725.1447777638573"/>
    <n v="0"/>
    <n v="0"/>
  </r>
  <r>
    <n v="2701"/>
    <s v="Calgary"/>
    <s v="Developed"/>
    <s v="SCENIC ACRES"/>
    <x v="0"/>
    <n v="50.324886292000002"/>
    <n v="0"/>
    <n v="0"/>
    <n v="0"/>
    <n v="0"/>
    <n v="1418.45482049"/>
    <n v="1418.45482049"/>
    <n v="0"/>
    <n v="0"/>
    <n v="222.67336622563468"/>
    <n v="222.67336622563468"/>
    <n v="0"/>
    <n v="0"/>
    <n v="1641.1281867156347"/>
    <n v="0"/>
    <n v="0"/>
  </r>
  <r>
    <n v="2702"/>
    <s v="Calgary"/>
    <s v="Developed"/>
    <s v="SCENIC ACRES"/>
    <x v="0"/>
    <n v="31.596981112400002"/>
    <n v="0"/>
    <n v="0"/>
    <n v="0"/>
    <n v="0"/>
    <n v="969.55652775299995"/>
    <n v="969.55652775299995"/>
    <n v="0"/>
    <n v="0"/>
    <n v="70.54351631718292"/>
    <n v="70.54351631718292"/>
    <n v="0"/>
    <n v="0"/>
    <n v="1040.1000440701828"/>
    <n v="0"/>
    <n v="0"/>
  </r>
  <r>
    <n v="2703"/>
    <s v="Calgary"/>
    <s v="Developed"/>
    <s v="SCENIC ACRES"/>
    <x v="0"/>
    <n v="90.689794640299993"/>
    <n v="0"/>
    <n v="0"/>
    <n v="0"/>
    <n v="0"/>
    <n v="2168.74486346"/>
    <n v="2168.74486346"/>
    <n v="0"/>
    <n v="0"/>
    <n v="381.64168981656962"/>
    <n v="381.64168981656962"/>
    <n v="0"/>
    <n v="0"/>
    <n v="2550.3865532765694"/>
    <n v="0"/>
    <n v="0"/>
  </r>
  <r>
    <n v="2704"/>
    <s v="Calgary"/>
    <s v="Developed"/>
    <s v="SCENIC ACRES"/>
    <x v="0"/>
    <n v="43.302007787999997"/>
    <n v="0"/>
    <n v="0"/>
    <n v="0"/>
    <n v="0"/>
    <n v="43.853297067500002"/>
    <n v="43.853297067500002"/>
    <n v="0"/>
    <n v="0"/>
    <n v="168.4593301782125"/>
    <n v="168.4593301782125"/>
    <n v="0"/>
    <n v="0"/>
    <n v="212.31262724571249"/>
    <n v="0"/>
    <n v="0"/>
  </r>
  <r>
    <n v="2705"/>
    <s v="Calgary"/>
    <s v="Developed"/>
    <s v="BOWNESS"/>
    <x v="0"/>
    <n v="1.3046385809600001"/>
    <n v="0"/>
    <n v="0"/>
    <n v="0"/>
    <n v="0"/>
    <n v="0"/>
    <n v="0"/>
    <n v="0"/>
    <n v="0"/>
    <n v="30.738036211805728"/>
    <n v="30.738036211805728"/>
    <n v="0"/>
    <n v="0"/>
    <n v="30.738036211805728"/>
    <n v="0"/>
    <n v="0"/>
  </r>
  <r>
    <n v="2706"/>
    <s v="Calgary"/>
    <s v="Developed"/>
    <s v="BOWNESS"/>
    <x v="0"/>
    <n v="42.295877978"/>
    <n v="0"/>
    <n v="0"/>
    <n v="0"/>
    <n v="0"/>
    <n v="922.88791448899997"/>
    <n v="922.88791448899997"/>
    <n v="0"/>
    <n v="0"/>
    <n v="505.38824671217441"/>
    <n v="505.38824671217441"/>
    <n v="0"/>
    <n v="0"/>
    <n v="1428.2761612011743"/>
    <n v="0"/>
    <n v="0"/>
  </r>
  <r>
    <n v="2707"/>
    <s v="Calgary"/>
    <s v="Developing"/>
    <s v="GREENWOOD/GREENBRIAR"/>
    <x v="0"/>
    <n v="71.549662469599994"/>
    <n v="0"/>
    <n v="0"/>
    <n v="0"/>
    <n v="0"/>
    <n v="896"/>
    <n v="896"/>
    <n v="0"/>
    <n v="0"/>
    <n v="1003.1207871258121"/>
    <n v="1003.1207871258121"/>
    <n v="0"/>
    <n v="0"/>
    <n v="1899.1207871258121"/>
    <n v="0"/>
    <n v="0"/>
  </r>
  <r>
    <n v="2708"/>
    <s v="Calgary"/>
    <s v="Developed"/>
    <s v="BOWNESS"/>
    <x v="0"/>
    <n v="14.531618373500001"/>
    <n v="0"/>
    <n v="0"/>
    <n v="0"/>
    <n v="0"/>
    <n v="0"/>
    <n v="0"/>
    <n v="0"/>
    <n v="0"/>
    <n v="584.85874236335553"/>
    <n v="584.85874236335553"/>
    <n v="0"/>
    <n v="0"/>
    <n v="584.85874236335553"/>
    <n v="0"/>
    <n v="0"/>
  </r>
  <r>
    <n v="2709"/>
    <s v="Calgary"/>
    <s v="Developed"/>
    <s v="BOWNESS"/>
    <x v="0"/>
    <n v="48.317160961600003"/>
    <n v="0"/>
    <n v="0"/>
    <n v="0"/>
    <n v="0"/>
    <n v="1093.7617546900001"/>
    <n v="1093.7617546900001"/>
    <n v="0"/>
    <n v="0"/>
    <n v="115.28513198891142"/>
    <n v="115.28513198891142"/>
    <n v="0"/>
    <n v="0"/>
    <n v="1209.0468866789115"/>
    <n v="0"/>
    <n v="0"/>
  </r>
  <r>
    <n v="2710"/>
    <s v="Calgary"/>
    <s v="Developed"/>
    <s v="BOWNESS"/>
    <x v="0"/>
    <n v="48.066954773500001"/>
    <n v="0"/>
    <n v="0"/>
    <n v="0"/>
    <n v="0"/>
    <n v="1387.29255614"/>
    <n v="1387.29255614"/>
    <n v="0"/>
    <n v="0"/>
    <n v="444.50152317569598"/>
    <n v="444.50152317569598"/>
    <n v="0"/>
    <n v="0"/>
    <n v="1831.7940793156959"/>
    <n v="0"/>
    <n v="0"/>
  </r>
  <r>
    <n v="2711"/>
    <s v="Calgary"/>
    <s v="Developed"/>
    <s v="BOWNESS"/>
    <x v="0"/>
    <n v="42.116964833499999"/>
    <n v="0"/>
    <n v="0"/>
    <n v="0"/>
    <n v="0"/>
    <n v="1657.1378777100001"/>
    <n v="1657.1378777100001"/>
    <n v="0"/>
    <n v="0"/>
    <n v="337.85954088381089"/>
    <n v="337.85954088381089"/>
    <n v="0"/>
    <n v="0"/>
    <n v="1994.9974185938111"/>
    <n v="0"/>
    <n v="0"/>
  </r>
  <r>
    <n v="2712"/>
    <s v="Calgary"/>
    <s v="Developed"/>
    <s v="BOWNESS"/>
    <x v="0"/>
    <n v="65.529538690199999"/>
    <n v="0"/>
    <n v="0"/>
    <n v="0"/>
    <n v="0"/>
    <n v="1413.5157693199999"/>
    <n v="1413.5157693199999"/>
    <n v="0"/>
    <n v="0"/>
    <n v="461.94420452368013"/>
    <n v="461.94420452368013"/>
    <n v="0"/>
    <n v="0"/>
    <n v="1875.45997384368"/>
    <n v="0"/>
    <n v="0"/>
  </r>
  <r>
    <n v="2713"/>
    <s v="Calgary"/>
    <s v="Developed"/>
    <s v="BOWNESS"/>
    <x v="0"/>
    <n v="12.6903969231"/>
    <n v="0"/>
    <n v="0"/>
    <n v="0"/>
    <n v="0"/>
    <n v="282.53397182800001"/>
    <n v="282.53397182800001"/>
    <n v="0"/>
    <n v="0"/>
    <n v="29.0352512978608"/>
    <n v="29.0352512978608"/>
    <n v="0"/>
    <n v="0"/>
    <n v="311.56922312586079"/>
    <n v="0"/>
    <n v="0"/>
  </r>
  <r>
    <n v="2714"/>
    <s v="Calgary"/>
    <s v="Developed"/>
    <s v="SILVER SPRINGS"/>
    <x v="0"/>
    <n v="39.493436071600001"/>
    <n v="0"/>
    <n v="0"/>
    <n v="0"/>
    <n v="0"/>
    <n v="935.27122184799998"/>
    <n v="935.27122184799998"/>
    <n v="0"/>
    <n v="0"/>
    <n v="101.54470093353096"/>
    <n v="101.54470093353096"/>
    <n v="0"/>
    <n v="0"/>
    <n v="1036.8159227815308"/>
    <n v="0"/>
    <n v="0"/>
  </r>
  <r>
    <n v="2715"/>
    <s v="Calgary"/>
    <s v="Developed"/>
    <s v="SILVER SPRINGS"/>
    <x v="0"/>
    <n v="68.098848616200002"/>
    <n v="0"/>
    <n v="0"/>
    <n v="0"/>
    <n v="0"/>
    <n v="1813.13449208"/>
    <n v="1813.13449208"/>
    <n v="0"/>
    <n v="0"/>
    <n v="207.90762231941238"/>
    <n v="207.90762231941238"/>
    <n v="0"/>
    <n v="0"/>
    <n v="2021.0421143994124"/>
    <n v="0"/>
    <n v="0"/>
  </r>
  <r>
    <n v="2716"/>
    <s v="Calgary"/>
    <s v="Developed"/>
    <s v="SILVER SPRINGS"/>
    <x v="0"/>
    <n v="70.332859534400001"/>
    <n v="0"/>
    <n v="0"/>
    <n v="0"/>
    <n v="0"/>
    <n v="1380.9801857299999"/>
    <n v="1380.9801857299999"/>
    <n v="0"/>
    <n v="0"/>
    <n v="637.82101019018614"/>
    <n v="637.82101019018614"/>
    <n v="0"/>
    <n v="0"/>
    <n v="2018.801195920186"/>
    <n v="0"/>
    <n v="0"/>
  </r>
  <r>
    <n v="2717"/>
    <s v="Calgary"/>
    <s v="Developed"/>
    <s v="VARSITY"/>
    <x v="0"/>
    <n v="102.286308069"/>
    <n v="0"/>
    <n v="0"/>
    <n v="0"/>
    <n v="0"/>
    <n v="1008.62582893"/>
    <n v="1008.62582893"/>
    <n v="0"/>
    <n v="0"/>
    <n v="451.45733846484615"/>
    <n v="451.45733846484615"/>
    <n v="0"/>
    <n v="0"/>
    <n v="1460.0831673948462"/>
    <n v="0"/>
    <n v="0"/>
  </r>
  <r>
    <n v="2718"/>
    <s v="Calgary"/>
    <s v="Developed"/>
    <s v="VARSITY"/>
    <x v="0"/>
    <n v="31.677816193799998"/>
    <n v="0"/>
    <n v="0"/>
    <n v="0"/>
    <n v="0"/>
    <n v="428.964975638"/>
    <n v="428.964975638"/>
    <n v="0"/>
    <n v="0"/>
    <n v="50.882326334254238"/>
    <n v="50.882326334254238"/>
    <n v="0"/>
    <n v="0"/>
    <n v="479.84730197225423"/>
    <n v="0"/>
    <n v="0"/>
  </r>
  <r>
    <n v="2719"/>
    <s v="Calgary"/>
    <s v="Developed"/>
    <s v="VARSITY"/>
    <x v="0"/>
    <n v="3.0554574781100001"/>
    <n v="0"/>
    <n v="0"/>
    <n v="0"/>
    <n v="0"/>
    <n v="0"/>
    <n v="0"/>
    <n v="0"/>
    <n v="0"/>
    <n v="0.29052256927558356"/>
    <n v="0.29052256927558356"/>
    <n v="0"/>
    <n v="0"/>
    <n v="0.29052256927558356"/>
    <n v="0"/>
    <n v="0"/>
  </r>
  <r>
    <n v="2720"/>
    <s v="Calgary"/>
    <s v="Developed"/>
    <s v="BOWNESS"/>
    <x v="0"/>
    <n v="17.982866968"/>
    <n v="0"/>
    <n v="0"/>
    <n v="0"/>
    <n v="0"/>
    <n v="825.62092480700005"/>
    <n v="825.62092480700005"/>
    <n v="0"/>
    <n v="0"/>
    <n v="395.84617631124496"/>
    <n v="395.84617631124496"/>
    <n v="0"/>
    <n v="0"/>
    <n v="1221.467101118245"/>
    <n v="0"/>
    <n v="0"/>
  </r>
  <r>
    <n v="2721"/>
    <s v="Calgary"/>
    <s v="Developed"/>
    <s v="BOWNESS"/>
    <x v="0"/>
    <n v="62.887179749200001"/>
    <n v="0"/>
    <n v="0"/>
    <n v="0"/>
    <n v="0"/>
    <n v="1801.2921266999999"/>
    <n v="1801.2921266999999"/>
    <n v="0"/>
    <n v="0"/>
    <n v="791.74526661253992"/>
    <n v="791.74526661253992"/>
    <n v="0"/>
    <n v="0"/>
    <n v="2593.0373933125397"/>
    <n v="0"/>
    <n v="0"/>
  </r>
  <r>
    <n v="2722"/>
    <s v="Calgary"/>
    <s v="Developed"/>
    <s v="BOWNESS"/>
    <x v="0"/>
    <n v="16.354916227699999"/>
    <n v="0"/>
    <n v="0"/>
    <n v="0"/>
    <n v="0"/>
    <n v="3.4478551507600002"/>
    <n v="3.4478551507600002"/>
    <n v="0"/>
    <n v="0"/>
    <n v="444.04298547044999"/>
    <n v="444.04298547044999"/>
    <n v="0"/>
    <n v="0"/>
    <n v="447.49084062121"/>
    <n v="0"/>
    <n v="0"/>
  </r>
  <r>
    <n v="2723"/>
    <s v="Calgary"/>
    <s v="Developed"/>
    <s v="MONTGOMERY"/>
    <x v="0"/>
    <n v="19.6551377973"/>
    <n v="0"/>
    <n v="0"/>
    <n v="0"/>
    <n v="0"/>
    <n v="489.78194410200001"/>
    <n v="489.78194410200001"/>
    <n v="0"/>
    <n v="0"/>
    <n v="30.269863074103821"/>
    <n v="30.269863074103821"/>
    <n v="0"/>
    <n v="0"/>
    <n v="520.05180717610381"/>
    <n v="0"/>
    <n v="0"/>
  </r>
  <r>
    <n v="2724"/>
    <s v="Calgary"/>
    <s v="Developed"/>
    <s v="MONTGOMERY"/>
    <x v="0"/>
    <n v="11.2676118344"/>
    <n v="0"/>
    <n v="0"/>
    <n v="0"/>
    <n v="0"/>
    <n v="0"/>
    <n v="0"/>
    <n v="0"/>
    <n v="0"/>
    <n v="1598.4708689208246"/>
    <n v="1598.4708689208246"/>
    <n v="0"/>
    <n v="0"/>
    <n v="1598.4708689208246"/>
    <n v="0"/>
    <n v="0"/>
  </r>
  <r>
    <n v="2725"/>
    <s v="Calgary"/>
    <s v="Developed"/>
    <s v="BOWNESS"/>
    <x v="0"/>
    <n v="30.186131814100001"/>
    <n v="0"/>
    <n v="0"/>
    <n v="0"/>
    <n v="0"/>
    <n v="35.528223304800001"/>
    <n v="35.528223304800001"/>
    <n v="0"/>
    <n v="0"/>
    <n v="11.340461994499179"/>
    <n v="11.340461994499179"/>
    <n v="0"/>
    <n v="0"/>
    <n v="46.86868529929918"/>
    <n v="0"/>
    <n v="0"/>
  </r>
  <r>
    <n v="2726"/>
    <s v="Calgary"/>
    <s v="Developed"/>
    <s v="MONTGOMERY"/>
    <x v="0"/>
    <n v="37.669120519000003"/>
    <n v="0"/>
    <n v="0"/>
    <n v="0"/>
    <n v="0"/>
    <n v="8.4467141208799994"/>
    <n v="8.4467141208799994"/>
    <n v="0"/>
    <n v="0"/>
    <n v="13.159617326736353"/>
    <n v="13.159617326736353"/>
    <n v="0"/>
    <n v="0"/>
    <n v="21.606331447616352"/>
    <n v="0"/>
    <n v="0"/>
  </r>
  <r>
    <n v="2727"/>
    <s v="Calgary"/>
    <s v="Developed"/>
    <s v="MONTGOMERY"/>
    <x v="0"/>
    <n v="18.313225308"/>
    <n v="0"/>
    <n v="0"/>
    <n v="0"/>
    <n v="0"/>
    <n v="526.20614377599998"/>
    <n v="526.20614377599998"/>
    <n v="0"/>
    <n v="0"/>
    <n v="3089.5431225138441"/>
    <n v="3089.5431225138441"/>
    <n v="0"/>
    <n v="0"/>
    <n v="3615.7492662898439"/>
    <n v="0"/>
    <n v="0"/>
  </r>
  <r>
    <n v="2728"/>
    <s v="Calgary"/>
    <s v="Developed"/>
    <s v="MONTGOMERY"/>
    <x v="0"/>
    <n v="22.1448605669"/>
    <n v="0"/>
    <n v="0"/>
    <n v="0"/>
    <n v="0"/>
    <n v="616.70019447699997"/>
    <n v="616.70019447699997"/>
    <n v="0"/>
    <n v="0"/>
    <n v="3544.6602652837983"/>
    <n v="3544.6602652837983"/>
    <n v="0"/>
    <n v="0"/>
    <n v="4161.3604597607982"/>
    <n v="0"/>
    <n v="0"/>
  </r>
  <r>
    <n v="2729"/>
    <s v="Calgary"/>
    <s v="Developed"/>
    <s v="MONTGOMERY"/>
    <x v="0"/>
    <n v="60.380430761900001"/>
    <n v="0"/>
    <n v="0"/>
    <n v="0"/>
    <n v="0"/>
    <n v="1342.8550579400001"/>
    <n v="1342.8550579400001"/>
    <n v="0"/>
    <n v="0"/>
    <n v="483.5467165308894"/>
    <n v="483.5467165308894"/>
    <n v="0"/>
    <n v="0"/>
    <n v="1826.4017744708894"/>
    <n v="0"/>
    <n v="0"/>
  </r>
  <r>
    <n v="2730"/>
    <s v="Calgary"/>
    <s v="Developed"/>
    <s v="MONTGOMERY"/>
    <x v="0"/>
    <n v="19.399114428800001"/>
    <n v="0"/>
    <n v="0"/>
    <n v="0"/>
    <n v="0"/>
    <n v="511.77560773699997"/>
    <n v="511.77560773699997"/>
    <n v="0"/>
    <n v="0"/>
    <n v="151.99028295306724"/>
    <n v="151.99028295306724"/>
    <n v="0"/>
    <n v="0"/>
    <n v="663.76589069006718"/>
    <n v="0"/>
    <n v="0"/>
  </r>
  <r>
    <n v="2731"/>
    <s v="Calgary"/>
    <s v="Developed"/>
    <s v="VARSITY"/>
    <x v="0"/>
    <n v="28.790966841100001"/>
    <n v="0"/>
    <n v="0"/>
    <n v="0"/>
    <n v="0"/>
    <n v="1084.3724305999999"/>
    <n v="1084.3724305999999"/>
    <n v="0"/>
    <n v="0"/>
    <n v="122.94290091993281"/>
    <n v="122.94290091993281"/>
    <n v="0"/>
    <n v="0"/>
    <n v="1207.3153315199327"/>
    <n v="0"/>
    <n v="0"/>
  </r>
  <r>
    <n v="2732"/>
    <s v="Calgary"/>
    <s v="Developed"/>
    <s v="VARSITY"/>
    <x v="0"/>
    <n v="30.634679528100001"/>
    <n v="0"/>
    <n v="0"/>
    <n v="0"/>
    <n v="0"/>
    <n v="0"/>
    <n v="0"/>
    <n v="0"/>
    <n v="0"/>
    <n v="4929.5530955823569"/>
    <n v="4929.5530955823569"/>
    <n v="0"/>
    <n v="0"/>
    <n v="4929.5530955823569"/>
    <n v="0"/>
    <n v="0"/>
  </r>
  <r>
    <n v="2733"/>
    <s v="Calgary"/>
    <s v="Developed"/>
    <s v="VARSITY"/>
    <x v="0"/>
    <n v="41.100985532599999"/>
    <n v="0"/>
    <n v="0"/>
    <n v="0"/>
    <n v="0"/>
    <n v="747.10071313599997"/>
    <n v="747.10071313599997"/>
    <n v="0"/>
    <n v="0"/>
    <n v="408.93902339951018"/>
    <n v="408.93902339951018"/>
    <n v="0"/>
    <n v="0"/>
    <n v="1156.0397365355102"/>
    <n v="0"/>
    <n v="0"/>
  </r>
  <r>
    <n v="2734"/>
    <s v="Calgary"/>
    <s v="Developed"/>
    <s v="VARSITY"/>
    <x v="0"/>
    <n v="23.594838864"/>
    <n v="0"/>
    <n v="0"/>
    <n v="0"/>
    <n v="0"/>
    <n v="582.85018156599995"/>
    <n v="582.85018156599995"/>
    <n v="0"/>
    <n v="0"/>
    <n v="186.4254472761435"/>
    <n v="186.4254472761435"/>
    <n v="0"/>
    <n v="0"/>
    <n v="769.27562884214342"/>
    <n v="0"/>
    <n v="0"/>
  </r>
  <r>
    <n v="2735"/>
    <s v="Calgary"/>
    <s v="Developed"/>
    <s v="SCENIC ACRES"/>
    <x v="0"/>
    <n v="44.076123813599999"/>
    <n v="0"/>
    <n v="0"/>
    <n v="0"/>
    <n v="0"/>
    <n v="986.30051146699998"/>
    <n v="986.30051146699998"/>
    <n v="0"/>
    <n v="0"/>
    <n v="151.67044128750379"/>
    <n v="151.67044128750379"/>
    <n v="0"/>
    <n v="0"/>
    <n v="1137.9709527545037"/>
    <n v="0"/>
    <n v="0"/>
  </r>
  <r>
    <n v="2736"/>
    <s v="Calgary"/>
    <s v="Developed"/>
    <s v="SILVER SPRINGS"/>
    <x v="0"/>
    <n v="77.996267385799996"/>
    <n v="0"/>
    <n v="0"/>
    <n v="0"/>
    <n v="0"/>
    <n v="1484.63343201"/>
    <n v="1484.63343201"/>
    <n v="0"/>
    <n v="0"/>
    <n v="527.79835629985382"/>
    <n v="527.79835629985382"/>
    <n v="0"/>
    <n v="0"/>
    <n v="2012.4317883098538"/>
    <n v="0"/>
    <n v="0"/>
  </r>
  <r>
    <n v="2737"/>
    <s v="Calgary"/>
    <s v="Developed"/>
    <s v="MONTGOMERY"/>
    <x v="0"/>
    <n v="24.0639871351"/>
    <n v="0"/>
    <n v="0"/>
    <n v="0"/>
    <n v="0"/>
    <n v="311.29491551299998"/>
    <n v="311.29491551299998"/>
    <n v="0"/>
    <n v="0"/>
    <n v="67.684744776391213"/>
    <n v="67.684744776391213"/>
    <n v="0"/>
    <n v="0"/>
    <n v="378.97966028939118"/>
    <n v="0"/>
    <n v="0"/>
  </r>
  <r>
    <n v="2738"/>
    <s v="Calgary"/>
    <s v="Developed"/>
    <s v="SILVER SPRINGS"/>
    <x v="0"/>
    <n v="65.365246120899997"/>
    <n v="0"/>
    <n v="0"/>
    <n v="0"/>
    <n v="0"/>
    <n v="1306.0309153600001"/>
    <n v="1306.0309153600001"/>
    <n v="0"/>
    <n v="0"/>
    <n v="179.87458897241518"/>
    <n v="179.87458897241518"/>
    <n v="0"/>
    <n v="0"/>
    <n v="1485.9055043324154"/>
    <n v="0"/>
    <n v="0"/>
  </r>
  <r>
    <n v="2739"/>
    <s v="Calgary"/>
    <s v="Developed"/>
    <s v="VARSITY"/>
    <x v="0"/>
    <n v="40.558052845699997"/>
    <n v="0"/>
    <n v="0"/>
    <n v="0"/>
    <n v="0"/>
    <n v="747.89804651300005"/>
    <n v="747.89804651300005"/>
    <n v="0"/>
    <n v="0"/>
    <n v="81.673831866403077"/>
    <n v="81.673831866403077"/>
    <n v="0"/>
    <n v="0"/>
    <n v="829.57187837940319"/>
    <n v="0"/>
    <n v="0"/>
  </r>
  <r>
    <n v="2740"/>
    <s v="Calgary"/>
    <s v="Developed"/>
    <s v="SCENIC ACRES"/>
    <x v="0"/>
    <n v="32.729150488000002"/>
    <n v="0"/>
    <n v="0"/>
    <n v="0"/>
    <n v="0"/>
    <n v="566.10619668100003"/>
    <n v="566.10619668100003"/>
    <n v="0"/>
    <n v="0"/>
    <n v="318.7738468318712"/>
    <n v="318.7738468318712"/>
    <n v="0"/>
    <n v="0"/>
    <n v="884.88004351287123"/>
    <n v="0"/>
    <n v="0"/>
  </r>
  <r>
    <n v="2741"/>
    <s v="Calgary"/>
    <s v="Developed"/>
    <s v="SCENIC ACRES"/>
    <x v="0"/>
    <n v="13.0951411555"/>
    <n v="0"/>
    <n v="0"/>
    <n v="0"/>
    <n v="0"/>
    <n v="279.06643471000001"/>
    <n v="279.06643471000001"/>
    <n v="0"/>
    <n v="0"/>
    <n v="31.569980372247187"/>
    <n v="31.569980372247187"/>
    <n v="0"/>
    <n v="0"/>
    <n v="310.6364150822472"/>
    <n v="0"/>
    <n v="0"/>
  </r>
  <r>
    <n v="2742"/>
    <s v="Calgary"/>
    <s v="Developed"/>
    <s v="VARSITY"/>
    <x v="0"/>
    <n v="8.6155802447699994"/>
    <n v="0"/>
    <n v="0"/>
    <n v="0"/>
    <n v="0"/>
    <n v="632.28480180199995"/>
    <n v="632.28480180199995"/>
    <n v="0"/>
    <n v="0"/>
    <n v="922.63348773981431"/>
    <n v="922.63348773981431"/>
    <n v="0"/>
    <n v="0"/>
    <n v="1554.9182895418144"/>
    <n v="0"/>
    <n v="0"/>
  </r>
  <r>
    <n v="2743"/>
    <s v="Calgary"/>
    <s v="Developed"/>
    <s v="VARSITY"/>
    <x v="0"/>
    <n v="31.189670100699999"/>
    <n v="0"/>
    <n v="0"/>
    <n v="0"/>
    <n v="0"/>
    <n v="581.25551900999994"/>
    <n v="581.25551900999994"/>
    <n v="0"/>
    <n v="0"/>
    <n v="101.76887872912572"/>
    <n v="101.76887872912572"/>
    <n v="0"/>
    <n v="0"/>
    <n v="683.02439773912567"/>
    <n v="0"/>
    <n v="0"/>
  </r>
  <r>
    <n v="2744"/>
    <s v="Calgary"/>
    <s v="Developed"/>
    <s v="SILVER SPRINGS"/>
    <x v="0"/>
    <n v="7.0693833825199999"/>
    <n v="0"/>
    <n v="0"/>
    <n v="0"/>
    <n v="0"/>
    <n v="0"/>
    <n v="0"/>
    <n v="0"/>
    <n v="0"/>
    <n v="0"/>
    <n v="0"/>
    <n v="0"/>
    <n v="0"/>
    <n v="0"/>
    <n v="0"/>
    <n v="0"/>
  </r>
  <r>
    <n v="2803"/>
    <s v="Calgary"/>
    <s v="Developing"/>
    <s v="01F"/>
    <x v="1"/>
    <n v="8.23113142208E-2"/>
    <n v="8.23113142208E-2"/>
    <n v="0"/>
    <n v="1"/>
    <n v="0"/>
    <n v="306"/>
    <n v="0"/>
    <n v="306"/>
    <n v="0"/>
    <n v="31.006441161355127"/>
    <n v="0"/>
    <n v="31.006441161355127"/>
    <n v="0"/>
    <n v="0"/>
    <n v="337.00644116135516"/>
    <n v="0"/>
  </r>
  <r>
    <n v="2804"/>
    <s v="Calgary"/>
    <s v="Developing"/>
    <s v="HASKAYNE"/>
    <x v="1"/>
    <n v="166.29982684230001"/>
    <n v="67.246385039200007"/>
    <n v="99.0534418031"/>
    <n v="0.40436834070169475"/>
    <n v="0.5956316592983053"/>
    <n v="10531.618348800001"/>
    <n v="0"/>
    <n v="4258.6530366077786"/>
    <n v="6272.9653121922229"/>
    <n v="320.24343601567836"/>
    <n v="0"/>
    <n v="129.49630684226921"/>
    <n v="190.74712917340918"/>
    <n v="0"/>
    <n v="4388.149343450048"/>
    <n v="6463.712441365632"/>
  </r>
  <r>
    <n v="2805"/>
    <s v="Calgary"/>
    <s v="Developed"/>
    <s v="VALLEY RIDGE"/>
    <x v="1"/>
    <n v="78.722893642700001"/>
    <n v="78.722893642700001"/>
    <n v="0"/>
    <n v="1"/>
    <n v="0"/>
    <n v="2576.9791917699999"/>
    <n v="0"/>
    <n v="2576.9791917699999"/>
    <n v="0"/>
    <n v="458.13759838492314"/>
    <n v="0"/>
    <n v="458.13759838492314"/>
    <n v="0"/>
    <n v="0"/>
    <n v="3035.1167901549229"/>
    <n v="0"/>
  </r>
  <r>
    <n v="2806"/>
    <s v="Calgary"/>
    <s v="Developed"/>
    <s v="VALLEY RIDGE"/>
    <x v="1"/>
    <n v="47.829449132299999"/>
    <n v="47.829449132299999"/>
    <n v="0"/>
    <n v="1"/>
    <n v="0"/>
    <n v="1582.68332227"/>
    <n v="0"/>
    <n v="1582.68332227"/>
    <n v="0"/>
    <n v="234.66213373724366"/>
    <n v="0"/>
    <n v="234.66213373724366"/>
    <n v="0"/>
    <n v="0"/>
    <n v="1817.3454560072437"/>
    <n v="0"/>
  </r>
  <r>
    <n v="2807"/>
    <s v="Calgary"/>
    <s v="Developed"/>
    <s v="VALLEY RIDGE"/>
    <x v="1"/>
    <n v="15.893380736399999"/>
    <n v="15.893380736399999"/>
    <n v="0"/>
    <n v="1"/>
    <n v="0"/>
    <n v="522.16231912199999"/>
    <n v="0"/>
    <n v="522.16231912199999"/>
    <n v="0"/>
    <n v="124.02600374731261"/>
    <n v="0"/>
    <n v="124.02600374731261"/>
    <n v="0"/>
    <n v="0"/>
    <n v="646.18832286931263"/>
    <n v="0"/>
  </r>
  <r>
    <n v="2808"/>
    <s v="Calgary"/>
    <s v="Developing"/>
    <s v="01B"/>
    <x v="1"/>
    <n v="21.876529510414997"/>
    <n v="21.060809872099998"/>
    <n v="0.81571963831500005"/>
    <n v="0.96271256654641446"/>
    <n v="3.7287433453585539E-2"/>
    <n v="1"/>
    <n v="0"/>
    <n v="0.96271256654641446"/>
    <n v="3.7287433453585539E-2"/>
    <n v="241.49166491985599"/>
    <n v="0"/>
    <n v="232.48706053456129"/>
    <n v="9.0046043852947069"/>
    <n v="0"/>
    <n v="233.4497731011077"/>
    <n v="9.041891818748292"/>
  </r>
  <r>
    <n v="2809"/>
    <s v="Calgary"/>
    <s v="Developing"/>
    <s v="TUSCANY"/>
    <x v="1"/>
    <n v="108.92613328"/>
    <n v="108.92613328"/>
    <n v="0"/>
    <n v="1"/>
    <n v="0"/>
    <n v="4709"/>
    <n v="0"/>
    <n v="4709"/>
    <n v="0"/>
    <n v="646.52196318312383"/>
    <n v="0"/>
    <n v="646.52196318312383"/>
    <n v="0"/>
    <n v="0"/>
    <n v="5355.5219631831242"/>
    <n v="0"/>
  </r>
  <r>
    <n v="2810"/>
    <s v="Calgary"/>
    <s v="Developing"/>
    <s v="TUSCANY"/>
    <x v="1"/>
    <n v="93.770710497099998"/>
    <n v="93.770710497099998"/>
    <n v="0"/>
    <n v="1"/>
    <n v="0"/>
    <n v="4166"/>
    <n v="0"/>
    <n v="4166"/>
    <n v="0"/>
    <n v="379.01236829213076"/>
    <n v="0"/>
    <n v="379.01236829213076"/>
    <n v="0"/>
    <n v="0"/>
    <n v="4545.0123682921312"/>
    <n v="0"/>
  </r>
  <r>
    <n v="2811"/>
    <s v="Calgary"/>
    <s v="Developing"/>
    <s v="TUSCANY"/>
    <x v="1"/>
    <n v="61.171900163899998"/>
    <n v="61.171900163899998"/>
    <n v="0"/>
    <n v="1"/>
    <n v="0"/>
    <n v="3244"/>
    <n v="0"/>
    <n v="3244"/>
    <n v="0"/>
    <n v="548.65008803914236"/>
    <n v="0"/>
    <n v="548.65008803914236"/>
    <n v="0"/>
    <n v="0"/>
    <n v="3792.6500880391422"/>
    <n v="0"/>
  </r>
  <r>
    <n v="2812"/>
    <s v="Calgary"/>
    <s v="Developing"/>
    <s v="TUSCANY"/>
    <x v="1"/>
    <n v="35.746966866800001"/>
    <n v="35.746966866800001"/>
    <n v="0"/>
    <n v="1"/>
    <n v="0"/>
    <n v="1497"/>
    <n v="0"/>
    <n v="1497"/>
    <n v="0"/>
    <n v="115.59413066950977"/>
    <n v="0"/>
    <n v="115.59413066950977"/>
    <n v="0"/>
    <n v="0"/>
    <n v="1612.5941306695097"/>
    <n v="0"/>
  </r>
  <r>
    <n v="2813"/>
    <s v="Calgary"/>
    <s v="Developing"/>
    <s v="TUSCANY"/>
    <x v="1"/>
    <n v="33.056764781600002"/>
    <n v="33.056764781600002"/>
    <n v="0"/>
    <n v="1"/>
    <n v="0"/>
    <n v="1568"/>
    <n v="0"/>
    <n v="1568"/>
    <n v="0"/>
    <n v="172.73200186718586"/>
    <n v="0"/>
    <n v="172.73200186718586"/>
    <n v="0"/>
    <n v="0"/>
    <n v="1740.7320018671858"/>
    <n v="0"/>
  </r>
  <r>
    <n v="2815"/>
    <s v="Calgary"/>
    <s v="Developing"/>
    <s v="HASKAYNE"/>
    <x v="1"/>
    <n v="45.839078477375935"/>
    <n v="0"/>
    <n v="45.839078477375935"/>
    <n v="0"/>
    <n v="1"/>
    <n v="5078"/>
    <n v="0"/>
    <n v="0"/>
    <n v="5078"/>
    <n v="0.12695312851331816"/>
    <n v="0"/>
    <n v="0"/>
    <n v="0.12695312851331816"/>
    <n v="0"/>
    <n v="0"/>
    <n v="5078.1269531285134"/>
  </r>
  <r>
    <n v="2816"/>
    <s v="Calgary"/>
    <s v="Developing"/>
    <s v="01H"/>
    <x v="1"/>
    <n v="82.963828523684001"/>
    <n v="0.42557275618399615"/>
    <n v="82.538255767500004"/>
    <n v="5.1296180969096225E-3"/>
    <n v="0.99487038190309041"/>
    <n v="5397.4502802099996"/>
    <n v="0"/>
    <n v="27.686858634535128"/>
    <n v="5369.7634215754642"/>
    <n v="253.45835357231297"/>
    <n v="0"/>
    <n v="1.3001445572974544"/>
    <n v="252.15820901501553"/>
    <n v="0"/>
    <n v="28.987003191832581"/>
    <n v="5621.9216305904802"/>
  </r>
  <r>
    <n v="2817"/>
    <s v="Calgary"/>
    <s v="Developing"/>
    <s v="TUSCANY"/>
    <x v="1"/>
    <n v="14.7330829722"/>
    <n v="14.7330829722"/>
    <n v="0"/>
    <n v="1"/>
    <n v="0"/>
    <n v="978"/>
    <n v="0"/>
    <n v="978"/>
    <n v="0"/>
    <n v="81.793428447999972"/>
    <n v="0"/>
    <n v="81.793428447999972"/>
    <n v="0"/>
    <n v="0"/>
    <n v="1059.793428448"/>
    <n v="0"/>
  </r>
  <r>
    <n v="2818"/>
    <s v="Calgary"/>
    <s v="Developing"/>
    <s v="TUSCANY"/>
    <x v="1"/>
    <n v="23.0866424118"/>
    <n v="23.0866424118"/>
    <n v="0"/>
    <n v="1"/>
    <n v="0"/>
    <n v="1251"/>
    <n v="0"/>
    <n v="1251"/>
    <n v="0"/>
    <n v="98.316527447000013"/>
    <n v="0"/>
    <n v="98.316527447000013"/>
    <n v="0"/>
    <n v="0"/>
    <n v="1349.316527447"/>
    <n v="0"/>
  </r>
  <r>
    <n v="2819"/>
    <s v="Calgary"/>
    <s v="Developing"/>
    <s v="TUSCANY"/>
    <x v="1"/>
    <n v="60.123564704800003"/>
    <n v="60.123564704800003"/>
    <n v="0"/>
    <n v="1"/>
    <n v="0"/>
    <n v="2471"/>
    <n v="0"/>
    <n v="2471"/>
    <n v="0"/>
    <n v="191.41597545176418"/>
    <n v="0"/>
    <n v="191.41597545176418"/>
    <n v="0"/>
    <n v="0"/>
    <n v="2662.4159754517641"/>
    <n v="0"/>
  </r>
  <r>
    <n v="2901"/>
    <s v="Calgary"/>
    <s v="Developing"/>
    <s v="ROCKY RIDGE"/>
    <x v="1"/>
    <n v="93.702913712500006"/>
    <n v="93.702913712500006"/>
    <n v="0"/>
    <n v="1"/>
    <n v="0"/>
    <n v="2622"/>
    <n v="0"/>
    <n v="2622"/>
    <n v="0"/>
    <n v="361.66805792741945"/>
    <n v="0"/>
    <n v="361.66805792741945"/>
    <n v="0"/>
    <n v="0"/>
    <n v="2983.6680579274193"/>
    <n v="0"/>
  </r>
  <r>
    <n v="2902"/>
    <s v="Calgary"/>
    <s v="Developing"/>
    <s v="ROCKY RIDGE"/>
    <x v="1"/>
    <n v="102.41923215600001"/>
    <n v="102.41923215600001"/>
    <n v="0"/>
    <n v="1"/>
    <n v="0"/>
    <n v="4460"/>
    <n v="0"/>
    <n v="4460"/>
    <n v="0"/>
    <n v="357.5735214802927"/>
    <n v="0"/>
    <n v="357.5735214802927"/>
    <n v="0"/>
    <n v="0"/>
    <n v="4817.5735214802926"/>
    <n v="0"/>
  </r>
  <r>
    <n v="2903"/>
    <s v="Calgary"/>
    <s v="Developing"/>
    <s v="GLACIER RIDGE"/>
    <x v="1"/>
    <n v="8.8804968440399996"/>
    <n v="0"/>
    <n v="8.8804968440399996"/>
    <n v="0"/>
    <n v="1"/>
    <n v="970.2"/>
    <n v="0"/>
    <n v="0"/>
    <n v="970.2"/>
    <n v="1.5491244233107503E-14"/>
    <n v="0"/>
    <n v="0"/>
    <n v="1.5491244233107503E-14"/>
    <n v="0"/>
    <n v="0"/>
    <n v="970.2"/>
  </r>
  <r>
    <n v="2904"/>
    <s v="Calgary"/>
    <s v="Developing"/>
    <s v="ROYAL OAK"/>
    <x v="1"/>
    <n v="74.610991331500003"/>
    <n v="74.610991331500003"/>
    <n v="0"/>
    <n v="1"/>
    <n v="0"/>
    <n v="3580"/>
    <n v="0"/>
    <n v="3580"/>
    <n v="0"/>
    <n v="313.65675989257016"/>
    <n v="0"/>
    <n v="313.65675989257016"/>
    <n v="0"/>
    <n v="0"/>
    <n v="3893.6567598925703"/>
    <n v="0"/>
  </r>
  <r>
    <n v="2905"/>
    <s v="Calgary"/>
    <s v="Developing"/>
    <s v="ROYAL OAK"/>
    <x v="1"/>
    <n v="117.046953837"/>
    <n v="117.046953837"/>
    <n v="0"/>
    <n v="1"/>
    <n v="0"/>
    <n v="5972"/>
    <n v="0"/>
    <n v="5972"/>
    <n v="0"/>
    <n v="633.56448412239138"/>
    <n v="0"/>
    <n v="633.56448412239138"/>
    <n v="0"/>
    <n v="0"/>
    <n v="6605.5644841223911"/>
    <n v="0"/>
  </r>
  <r>
    <n v="2906"/>
    <s v="Calgary"/>
    <s v="Developing"/>
    <s v="ROYAL VISTA"/>
    <x v="1"/>
    <n v="21.2453230554"/>
    <n v="21.2453230554"/>
    <n v="0"/>
    <n v="1"/>
    <n v="0"/>
    <n v="0"/>
    <n v="0"/>
    <n v="0"/>
    <n v="0"/>
    <n v="729.87418625331452"/>
    <n v="0"/>
    <n v="729.87418625331452"/>
    <n v="0"/>
    <n v="0"/>
    <n v="729.87418625331452"/>
    <n v="0"/>
  </r>
  <r>
    <n v="2907"/>
    <s v="Calgary"/>
    <s v="Developing"/>
    <s v="01K"/>
    <x v="1"/>
    <n v="21.058880306199999"/>
    <n v="21.058880306199999"/>
    <n v="0"/>
    <n v="1"/>
    <n v="0"/>
    <n v="5"/>
    <n v="0"/>
    <n v="5"/>
    <n v="0"/>
    <n v="194.28576762503457"/>
    <n v="0"/>
    <n v="194.28576762503457"/>
    <n v="0"/>
    <n v="0"/>
    <n v="199.28576762503457"/>
    <n v="0"/>
  </r>
  <r>
    <n v="2908"/>
    <s v="Calgary"/>
    <s v="Developing"/>
    <s v="01K"/>
    <x v="1"/>
    <n v="123.886434823"/>
    <n v="0"/>
    <n v="123.886434823"/>
    <n v="0"/>
    <n v="1"/>
    <n v="0"/>
    <n v="0"/>
    <n v="0"/>
    <n v="0"/>
    <n v="12.086530592410861"/>
    <n v="0"/>
    <n v="0"/>
    <n v="12.086530592410861"/>
    <n v="0"/>
    <n v="0"/>
    <n v="12.086530592410861"/>
  </r>
  <r>
    <n v="2911"/>
    <s v="Calgary"/>
    <s v="Developing"/>
    <s v="02K"/>
    <x v="1"/>
    <n v="65.964274630199995"/>
    <n v="0"/>
    <n v="65.964274630199995"/>
    <n v="0"/>
    <n v="1"/>
    <n v="4191.5449188100001"/>
    <n v="0"/>
    <n v="0"/>
    <n v="4191.5449188100001"/>
    <n v="0.16883792200003239"/>
    <n v="0"/>
    <n v="0"/>
    <n v="0.16883792200003239"/>
    <n v="0"/>
    <n v="0"/>
    <n v="4191.7137567320005"/>
  </r>
  <r>
    <n v="2912"/>
    <s v="Calgary"/>
    <s v="Developing"/>
    <s v="02K"/>
    <x v="1"/>
    <n v="61.457412855199998"/>
    <n v="0"/>
    <n v="61.457412855199998"/>
    <n v="0"/>
    <n v="1"/>
    <n v="3867.2987134999998"/>
    <n v="0"/>
    <n v="0"/>
    <n v="3867.2987134999998"/>
    <n v="250.80637799523379"/>
    <n v="0"/>
    <n v="0"/>
    <n v="250.80637799523379"/>
    <n v="0"/>
    <n v="0"/>
    <n v="4118.1050914952339"/>
  </r>
  <r>
    <n v="2913"/>
    <s v="Calgary"/>
    <s v="Developing"/>
    <s v="02B"/>
    <x v="1"/>
    <n v="73.308806885106605"/>
    <n v="9.4736814688899997"/>
    <n v="63.835125416216606"/>
    <n v="0.12922978658945641"/>
    <n v="0.87077021341054361"/>
    <n v="3"/>
    <n v="0"/>
    <n v="0.38768935976836927"/>
    <n v="2.6123106402316307"/>
    <n v="8.4418923000199472E-2"/>
    <n v="0"/>
    <n v="1.0909439403427531E-2"/>
    <n v="7.3509483596771938E-2"/>
    <n v="0"/>
    <n v="0.3985987991717968"/>
    <n v="2.6858201238284027"/>
  </r>
  <r>
    <n v="2914"/>
    <s v="Calgary"/>
    <s v="Developing"/>
    <s v="02F"/>
    <x v="1"/>
    <n v="22.799023189469999"/>
    <n v="17.4549373306"/>
    <n v="5.3440858588699998"/>
    <n v="0.76560022705980546"/>
    <n v="0.23439977294019454"/>
    <n v="907"/>
    <n v="0"/>
    <n v="694.39940594324355"/>
    <n v="212.60059405675645"/>
    <n v="1092.7052472780656"/>
    <n v="0"/>
    <n v="836.57538542552788"/>
    <n v="256.12986185253772"/>
    <n v="0"/>
    <n v="1530.9747913687715"/>
    <n v="468.73045590929416"/>
  </r>
  <r>
    <n v="2915"/>
    <s v="Calgary"/>
    <s v="Developing"/>
    <s v="ROYAL VISTA"/>
    <x v="1"/>
    <n v="62.3897156572"/>
    <n v="62.3897156572"/>
    <n v="0"/>
    <n v="1"/>
    <n v="0"/>
    <n v="2"/>
    <n v="0"/>
    <n v="2"/>
    <n v="0"/>
    <n v="1623.9243581366129"/>
    <n v="0"/>
    <n v="1623.9243581366129"/>
    <n v="0"/>
    <n v="0"/>
    <n v="1625.9243581366129"/>
    <n v="0"/>
  </r>
  <r>
    <n v="2916"/>
    <s v="Calgary"/>
    <s v="Developing"/>
    <s v="SHERWOOD"/>
    <x v="1"/>
    <n v="34.175868128799998"/>
    <n v="34.175868128799998"/>
    <n v="0"/>
    <n v="1"/>
    <n v="0"/>
    <n v="0"/>
    <n v="0"/>
    <n v="0"/>
    <n v="0"/>
    <n v="2026.2249670736094"/>
    <n v="0"/>
    <n v="2026.2249670736094"/>
    <n v="0"/>
    <n v="0"/>
    <n v="2026.2249670736094"/>
    <n v="0"/>
  </r>
  <r>
    <n v="2917"/>
    <s v="Calgary"/>
    <s v="Developing"/>
    <s v="SHERWOOD"/>
    <x v="1"/>
    <n v="114.057325574"/>
    <n v="114.057325574"/>
    <n v="0"/>
    <n v="1"/>
    <n v="0"/>
    <n v="6246"/>
    <n v="0"/>
    <n v="6246"/>
    <n v="0"/>
    <n v="516.22693477604105"/>
    <n v="0"/>
    <n v="516.22693477604105"/>
    <n v="0"/>
    <n v="0"/>
    <n v="6762.2269347760412"/>
    <n v="0"/>
  </r>
  <r>
    <n v="2918"/>
    <s v="Calgary"/>
    <s v="Developing"/>
    <s v="KINCORA"/>
    <x v="1"/>
    <n v="74.041870609599997"/>
    <n v="74.041870609599997"/>
    <n v="0"/>
    <n v="1"/>
    <n v="0"/>
    <n v="3756"/>
    <n v="0"/>
    <n v="3756"/>
    <n v="0"/>
    <n v="287.90952876726993"/>
    <n v="0"/>
    <n v="287.90952876726993"/>
    <n v="0"/>
    <n v="0"/>
    <n v="4043.9095287672699"/>
    <n v="0"/>
  </r>
  <r>
    <n v="2919"/>
    <s v="Calgary"/>
    <s v="Developing"/>
    <s v="KINCORA"/>
    <x v="1"/>
    <n v="54.106756218379999"/>
    <n v="48.905100028"/>
    <n v="5.2016561903799996"/>
    <n v="0.90386309300476964"/>
    <n v="9.6136906995230365E-2"/>
    <n v="7066.9740000000002"/>
    <n v="0"/>
    <n v="6387.5769778242893"/>
    <n v="679.39702217571107"/>
    <n v="1779.9189059263592"/>
    <n v="0"/>
    <n v="1608.8030076082646"/>
    <n v="171.11589831809459"/>
    <n v="0"/>
    <n v="7996.3799854325534"/>
    <n v="850.51292049380572"/>
  </r>
  <r>
    <n v="2920"/>
    <s v="Calgary"/>
    <s v="Developing"/>
    <s v="EVANSTON"/>
    <x v="1"/>
    <n v="19.7842388386"/>
    <n v="19.7842388386"/>
    <n v="0"/>
    <n v="1"/>
    <n v="0"/>
    <n v="0"/>
    <n v="0"/>
    <n v="0"/>
    <n v="0"/>
    <n v="587.45721588504057"/>
    <n v="0"/>
    <n v="587.45721588504057"/>
    <n v="0"/>
    <n v="0"/>
    <n v="587.45721588504057"/>
    <n v="0"/>
  </r>
  <r>
    <n v="2921"/>
    <s v="Calgary"/>
    <s v="Developing"/>
    <s v="SAGE HILL"/>
    <x v="1"/>
    <n v="79.567119351165005"/>
    <n v="78.963737413499999"/>
    <n v="0.60338193766500003"/>
    <n v="0.99241669244047892"/>
    <n v="7.5833075595210797E-3"/>
    <n v="4147.59"/>
    <n v="0"/>
    <n v="4116.1375493992064"/>
    <n v="31.452450600794037"/>
    <n v="248.04968610422998"/>
    <n v="0"/>
    <n v="246.16864904445893"/>
    <n v="1.8810370597710382"/>
    <n v="0"/>
    <n v="4362.3061984436654"/>
    <n v="33.333487660565076"/>
  </r>
  <r>
    <n v="2922"/>
    <s v="Calgary"/>
    <s v="Developing"/>
    <s v="SAGE HILL"/>
    <x v="1"/>
    <n v="56.59741956426349"/>
    <n v="56.589408295299997"/>
    <n v="8.0112689634899998E-3"/>
    <n v="0.99985845169222964"/>
    <n v="1.415483077703561E-4"/>
    <n v="2094.1799999999998"/>
    <n v="0"/>
    <n v="2093.8835723648335"/>
    <n v="0.29642763516652432"/>
    <n v="1348.0263512436316"/>
    <n v="0"/>
    <n v="1347.8355403947833"/>
    <n v="0.1908108488483837"/>
    <n v="0"/>
    <n v="3441.719112759617"/>
    <n v="0.48723848401490799"/>
  </r>
  <r>
    <n v="2923"/>
    <s v="Calgary"/>
    <s v="Developing"/>
    <s v="NOLAN HILL"/>
    <x v="1"/>
    <n v="168.861137206"/>
    <n v="168.861137206"/>
    <n v="0"/>
    <n v="1"/>
    <n v="0"/>
    <n v="9084.6440000000002"/>
    <n v="0"/>
    <n v="9084.6440000000002"/>
    <n v="0"/>
    <n v="5153.0761596452612"/>
    <n v="0"/>
    <n v="5153.0761596452612"/>
    <n v="0"/>
    <n v="0"/>
    <n v="14237.720159645261"/>
    <n v="0"/>
  </r>
  <r>
    <n v="2924"/>
    <s v="Calgary"/>
    <s v="Developing"/>
    <s v="GLACIER RIDGE"/>
    <x v="1"/>
    <n v="88.470431706896008"/>
    <n v="0.15125943869600178"/>
    <n v="88.319172268200006"/>
    <n v="1.709717425106806E-3"/>
    <n v="0.99829028257489316"/>
    <n v="8503.6697225600001"/>
    <n v="0"/>
    <n v="14.53887230201399"/>
    <n v="8489.130850257985"/>
    <n v="2230.2293814677878"/>
    <n v="0"/>
    <n v="3.8130620354806508"/>
    <n v="2226.4163194323069"/>
    <n v="0"/>
    <n v="18.35193433749464"/>
    <n v="10715.547169690291"/>
  </r>
  <r>
    <n v="2925"/>
    <s v="Calgary"/>
    <s v="Developing"/>
    <s v="GLACIER RIDGE"/>
    <x v="1"/>
    <n v="41.54419035155"/>
    <n v="3.3651252243899989"/>
    <n v="38.179065127160001"/>
    <n v="8.1001102582913792E-2"/>
    <n v="0.91899889741708618"/>
    <n v="1607.66644006"/>
    <n v="0"/>
    <n v="130.2227542304079"/>
    <n v="1477.4436858295921"/>
    <n v="1616.3926101667607"/>
    <n v="0"/>
    <n v="130.92958363038156"/>
    <n v="1485.4630265363792"/>
    <n v="0"/>
    <n v="261.15233786078943"/>
    <n v="2962.9067123659715"/>
  </r>
  <r>
    <n v="2926"/>
    <s v="Calgary"/>
    <s v="Developing"/>
    <s v="GLACIER RIDGE"/>
    <x v="1"/>
    <n v="65.307562683556995"/>
    <n v="7.5346879256997568E-2"/>
    <n v="65.232215804299997"/>
    <n v="1.1537236448722692E-3"/>
    <n v="0.99884627635512768"/>
    <n v="4476.2651367899998"/>
    <n v="0"/>
    <n v="5.1643729290320257"/>
    <n v="4471.1007638609672"/>
    <n v="61.44956600563097"/>
    <n v="0"/>
    <n v="7.0895817267835656E-2"/>
    <n v="61.378670188363131"/>
    <n v="0"/>
    <n v="5.2352687462998615"/>
    <n v="4532.4794340493299"/>
  </r>
  <r>
    <n v="2931"/>
    <s v="Calgary"/>
    <s v="Developing"/>
    <s v="SAGE HILL"/>
    <x v="1"/>
    <n v="50.234636245360001"/>
    <n v="48.878552863000003"/>
    <n v="1.35608338236"/>
    <n v="0.97300501240346382"/>
    <n v="2.699498759653618E-2"/>
    <n v="2403.7052330000001"/>
    <n v="0"/>
    <n v="2338.8172400494359"/>
    <n v="64.887992950564112"/>
    <n v="1499.1414519983493"/>
    <n v="0"/>
    <n v="1458.6721470962007"/>
    <n v="40.469304902148679"/>
    <n v="0"/>
    <n v="3797.4893871456366"/>
    <n v="105.35729785271279"/>
  </r>
  <r>
    <n v="2932"/>
    <s v="Calgary"/>
    <s v="Developing"/>
    <s v="ROYAL OAK"/>
    <x v="1"/>
    <n v="42.574219045299998"/>
    <n v="42.574219045299998"/>
    <n v="0"/>
    <n v="1"/>
    <n v="0"/>
    <n v="1945"/>
    <n v="0"/>
    <n v="1945"/>
    <n v="0"/>
    <n v="158.24231751953704"/>
    <n v="0"/>
    <n v="158.24231751953704"/>
    <n v="0"/>
    <n v="0"/>
    <n v="2103.2423175195372"/>
    <n v="0"/>
  </r>
  <r>
    <n v="2933"/>
    <s v="Calgary"/>
    <s v="Developing"/>
    <s v="ROYAL OAK"/>
    <x v="1"/>
    <n v="9.8911904300100009"/>
    <n v="9.8911904300100009"/>
    <n v="0"/>
    <n v="1"/>
    <n v="0"/>
    <n v="209"/>
    <n v="0"/>
    <n v="209"/>
    <n v="0"/>
    <n v="65.894134679539818"/>
    <n v="0"/>
    <n v="65.894134679539818"/>
    <n v="0"/>
    <n v="0"/>
    <n v="274.89413467953983"/>
    <n v="0"/>
  </r>
  <r>
    <n v="2934"/>
    <s v="Calgary"/>
    <s v="Developing"/>
    <s v="ROCKY RIDGE"/>
    <x v="1"/>
    <n v="20.7125153442"/>
    <n v="20.7125153442"/>
    <n v="0"/>
    <n v="1"/>
    <n v="0"/>
    <n v="1316"/>
    <n v="0"/>
    <n v="1316"/>
    <n v="0"/>
    <n v="122.80040175204599"/>
    <n v="0"/>
    <n v="122.80040175204599"/>
    <n v="0"/>
    <n v="0"/>
    <n v="1438.8004017520459"/>
    <n v="0"/>
  </r>
  <r>
    <n v="2935"/>
    <s v="Calgary"/>
    <s v="Developing"/>
    <s v="SAGE HILL"/>
    <x v="1"/>
    <n v="86.2108719557"/>
    <n v="68.528048181100004"/>
    <n v="17.682823774599999"/>
    <n v="0.79488870285772739"/>
    <n v="0.20511129714227261"/>
    <n v="6611.3710000000001"/>
    <n v="0"/>
    <n v="5255.3041183011965"/>
    <n v="1356.0668816988041"/>
    <n v="2746.1071087642586"/>
    <n v="0"/>
    <n v="2182.8495175940056"/>
    <n v="563.25759117025291"/>
    <n v="0"/>
    <n v="7438.1536358952017"/>
    <n v="1919.324472869057"/>
  </r>
  <r>
    <n v="2936"/>
    <s v="Calgary"/>
    <s v="Developing"/>
    <s v="GLACIER RIDGE"/>
    <x v="1"/>
    <n v="62.092698138199999"/>
    <n v="0"/>
    <n v="62.092698138199999"/>
    <n v="0"/>
    <n v="1"/>
    <n v="3746.4447632500001"/>
    <n v="0"/>
    <n v="0"/>
    <n v="3746.4447632500001"/>
    <n v="0"/>
    <n v="0"/>
    <n v="0"/>
    <n v="0"/>
    <n v="0"/>
    <n v="0"/>
    <n v="3746.4447632500001"/>
  </r>
  <r>
    <n v="2937"/>
    <s v="Calgary"/>
    <s v="Developing"/>
    <s v="GLACIER RIDGE"/>
    <x v="1"/>
    <n v="111.02617465400002"/>
    <n v="38.439669797900009"/>
    <n v="72.586504856100007"/>
    <n v="0.34622168977444018"/>
    <n v="0.65377831022555988"/>
    <n v="7320.1451872199996"/>
    <n v="0"/>
    <n v="2534.393036113544"/>
    <n v="4785.752151106456"/>
    <n v="0"/>
    <n v="0"/>
    <n v="0"/>
    <n v="0"/>
    <n v="0"/>
    <n v="2534.393036113544"/>
    <n v="4785.752151106456"/>
  </r>
  <r>
    <n v="2938"/>
    <s v="Calgary"/>
    <s v="Developing"/>
    <s v="02K"/>
    <x v="1"/>
    <n v="52.897291517900001"/>
    <n v="0"/>
    <n v="52.897291517900001"/>
    <n v="0"/>
    <n v="1"/>
    <n v="3547.0505343200002"/>
    <n v="0"/>
    <n v="0"/>
    <n v="3547.0505343200002"/>
    <n v="0"/>
    <n v="0"/>
    <n v="0"/>
    <n v="0"/>
    <n v="0"/>
    <n v="0"/>
    <n v="3547.0505343200002"/>
  </r>
  <r>
    <n v="2939"/>
    <s v="Calgary"/>
    <s v="Developing"/>
    <s v="02K"/>
    <x v="1"/>
    <n v="52.3822249081"/>
    <n v="0"/>
    <n v="52.3822249081"/>
    <n v="0"/>
    <n v="1"/>
    <n v="2896.4733584999999"/>
    <n v="0"/>
    <n v="0"/>
    <n v="2896.4733584999999"/>
    <n v="0"/>
    <n v="0"/>
    <n v="0"/>
    <n v="0"/>
    <n v="0"/>
    <n v="0"/>
    <n v="2896.4733584999999"/>
  </r>
  <r>
    <n v="3001"/>
    <s v="Calgary"/>
    <s v="Developed"/>
    <s v="CITADEL"/>
    <x v="0"/>
    <n v="29.0363868078"/>
    <n v="0"/>
    <n v="0"/>
    <n v="0"/>
    <n v="0"/>
    <n v="1288.48959726"/>
    <n v="1288.48959726"/>
    <n v="0"/>
    <n v="0"/>
    <n v="226.47780353224695"/>
    <n v="226.47780353224695"/>
    <n v="0"/>
    <n v="0"/>
    <n v="1514.967400792247"/>
    <n v="0"/>
    <n v="0"/>
  </r>
  <r>
    <n v="3002"/>
    <s v="Calgary"/>
    <s v="Developed"/>
    <s v="CITADEL"/>
    <x v="0"/>
    <n v="38.015496214700001"/>
    <n v="0"/>
    <n v="0"/>
    <n v="0"/>
    <n v="0"/>
    <n v="1213.5403236100001"/>
    <n v="1213.5403236100001"/>
    <n v="0"/>
    <n v="0"/>
    <n v="476.81080517482121"/>
    <n v="476.81080517482121"/>
    <n v="0"/>
    <n v="0"/>
    <n v="1690.3511287848214"/>
    <n v="0"/>
    <n v="0"/>
  </r>
  <r>
    <n v="3003"/>
    <s v="Calgary"/>
    <s v="Developed"/>
    <s v="ARBOUR LAKE"/>
    <x v="0"/>
    <n v="68.684712173899996"/>
    <n v="0"/>
    <n v="0"/>
    <n v="0"/>
    <n v="0"/>
    <n v="1939.9103880099999"/>
    <n v="1939.9103880099999"/>
    <n v="0"/>
    <n v="0"/>
    <n v="196.16583652946858"/>
    <n v="196.16583652946858"/>
    <n v="0"/>
    <n v="0"/>
    <n v="2136.0762245394685"/>
    <n v="0"/>
    <n v="0"/>
  </r>
  <r>
    <n v="3004"/>
    <s v="Calgary"/>
    <s v="Developed"/>
    <s v="ARBOUR LAKE"/>
    <x v="0"/>
    <n v="55.794751584399997"/>
    <n v="0"/>
    <n v="0"/>
    <n v="0"/>
    <n v="0"/>
    <n v="2109.74224865"/>
    <n v="2109.74224865"/>
    <n v="0"/>
    <n v="0"/>
    <n v="482.13105261411073"/>
    <n v="482.13105261411073"/>
    <n v="0"/>
    <n v="0"/>
    <n v="2591.8733012641105"/>
    <n v="0"/>
    <n v="0"/>
  </r>
  <r>
    <n v="3005"/>
    <s v="Calgary"/>
    <s v="Developed"/>
    <s v="ARBOUR LAKE"/>
    <x v="0"/>
    <n v="57.384374016199999"/>
    <n v="0"/>
    <n v="0"/>
    <n v="0"/>
    <n v="0"/>
    <n v="944.83921541699999"/>
    <n v="944.83921541699999"/>
    <n v="0"/>
    <n v="0"/>
    <n v="535.49290229435871"/>
    <n v="535.49290229435871"/>
    <n v="0"/>
    <n v="0"/>
    <n v="1480.3321177113587"/>
    <n v="0"/>
    <n v="0"/>
  </r>
  <r>
    <n v="3006"/>
    <s v="Calgary"/>
    <s v="Developed"/>
    <s v="ARBOUR LAKE"/>
    <x v="0"/>
    <n v="47.681951805200001"/>
    <n v="0"/>
    <n v="0"/>
    <n v="0"/>
    <n v="0"/>
    <n v="1835.4598082800001"/>
    <n v="1835.4598082800001"/>
    <n v="0"/>
    <n v="0"/>
    <n v="150.55505406784633"/>
    <n v="150.55505406784633"/>
    <n v="0"/>
    <n v="0"/>
    <n v="1986.0148623478465"/>
    <n v="0"/>
    <n v="0"/>
  </r>
  <r>
    <n v="3007"/>
    <s v="Calgary"/>
    <s v="Developed"/>
    <s v="ARBOUR LAKE"/>
    <x v="0"/>
    <n v="22.489477666300001"/>
    <n v="0"/>
    <n v="0"/>
    <n v="0"/>
    <n v="0"/>
    <n v="0"/>
    <n v="0"/>
    <n v="0"/>
    <n v="0"/>
    <n v="2366.1338668357694"/>
    <n v="2366.1338668357694"/>
    <n v="0"/>
    <n v="0"/>
    <n v="2366.1338668357694"/>
    <n v="0"/>
    <n v="0"/>
  </r>
  <r>
    <n v="3008"/>
    <s v="Calgary"/>
    <s v="Developed"/>
    <s v="ARBOUR LAKE"/>
    <x v="0"/>
    <n v="24.670830294000002"/>
    <n v="0"/>
    <n v="0"/>
    <n v="0"/>
    <n v="0"/>
    <n v="613.148824021"/>
    <n v="613.148824021"/>
    <n v="0"/>
    <n v="0"/>
    <n v="191.96042584283387"/>
    <n v="191.96042584283387"/>
    <n v="0"/>
    <n v="0"/>
    <n v="805.10924986383384"/>
    <n v="0"/>
    <n v="0"/>
  </r>
  <r>
    <n v="3009"/>
    <s v="Calgary"/>
    <s v="Developed"/>
    <s v="RANCHLANDS"/>
    <x v="0"/>
    <n v="31.863492952800001"/>
    <n v="0"/>
    <n v="0"/>
    <n v="0"/>
    <n v="0"/>
    <n v="1020.58581826"/>
    <n v="1020.58581826"/>
    <n v="0"/>
    <n v="0"/>
    <n v="468.08476065699324"/>
    <n v="468.08476065699324"/>
    <n v="0"/>
    <n v="0"/>
    <n v="1488.6705789169932"/>
    <n v="0"/>
    <n v="0"/>
  </r>
  <r>
    <n v="3010"/>
    <s v="Calgary"/>
    <s v="Developed"/>
    <s v="RANCHLANDS"/>
    <x v="0"/>
    <n v="26.7205173706"/>
    <n v="0"/>
    <n v="0"/>
    <n v="0"/>
    <n v="0"/>
    <n v="462.452948886"/>
    <n v="462.452948886"/>
    <n v="0"/>
    <n v="0"/>
    <n v="109.44235695590761"/>
    <n v="109.44235695590761"/>
    <n v="0"/>
    <n v="0"/>
    <n v="571.89530584190766"/>
    <n v="0"/>
    <n v="0"/>
  </r>
  <r>
    <n v="3011"/>
    <s v="Calgary"/>
    <s v="Developed"/>
    <s v="RANCHLANDS"/>
    <x v="0"/>
    <n v="64.426858804099993"/>
    <n v="0"/>
    <n v="0"/>
    <n v="0"/>
    <n v="0"/>
    <n v="1997.31833899"/>
    <n v="1997.31833899"/>
    <n v="0"/>
    <n v="0"/>
    <n v="556.58135405186272"/>
    <n v="556.58135405186272"/>
    <n v="0"/>
    <n v="0"/>
    <n v="2553.8996930418625"/>
    <n v="0"/>
    <n v="0"/>
  </r>
  <r>
    <n v="3012"/>
    <s v="Calgary"/>
    <s v="Developed"/>
    <s v="RANCHLANDS"/>
    <x v="0"/>
    <n v="26.258852087899999"/>
    <n v="0"/>
    <n v="0"/>
    <n v="0"/>
    <n v="0"/>
    <n v="885.03926516299998"/>
    <n v="885.03926516299998"/>
    <n v="0"/>
    <n v="0"/>
    <n v="83.22845311248517"/>
    <n v="83.22845311248517"/>
    <n v="0"/>
    <n v="0"/>
    <n v="968.26771827548509"/>
    <n v="0"/>
    <n v="0"/>
  </r>
  <r>
    <n v="3013"/>
    <s v="Calgary"/>
    <s v="Developed"/>
    <s v="RANCHLANDS"/>
    <x v="0"/>
    <n v="63.825682553100002"/>
    <n v="0"/>
    <n v="0"/>
    <n v="0"/>
    <n v="0"/>
    <n v="1699.9132552999999"/>
    <n v="1699.9132552999999"/>
    <n v="0"/>
    <n v="0"/>
    <n v="305.95049746962212"/>
    <n v="305.95049746962212"/>
    <n v="0"/>
    <n v="0"/>
    <n v="2005.8637527696221"/>
    <n v="0"/>
    <n v="0"/>
  </r>
  <r>
    <n v="3014"/>
    <s v="Calgary"/>
    <s v="Developed"/>
    <s v="HAWKWOOD"/>
    <x v="0"/>
    <n v="61.498533377800001"/>
    <n v="0"/>
    <n v="0"/>
    <n v="0"/>
    <n v="0"/>
    <n v="1387.35884734"/>
    <n v="1387.35884734"/>
    <n v="0"/>
    <n v="0"/>
    <n v="199.61175995386091"/>
    <n v="199.61175995386091"/>
    <n v="0"/>
    <n v="0"/>
    <n v="1586.9706072938609"/>
    <n v="0"/>
    <n v="0"/>
  </r>
  <r>
    <n v="3015"/>
    <s v="Calgary"/>
    <s v="Developed"/>
    <s v="HAWKWOOD"/>
    <x v="0"/>
    <n v="35.277406887600002"/>
    <n v="0"/>
    <n v="0"/>
    <n v="0"/>
    <n v="0"/>
    <n v="688.89542738900002"/>
    <n v="688.89542738900002"/>
    <n v="0"/>
    <n v="0"/>
    <n v="225.24430226787769"/>
    <n v="225.24430226787769"/>
    <n v="0"/>
    <n v="0"/>
    <n v="914.13972965687776"/>
    <n v="0"/>
    <n v="0"/>
  </r>
  <r>
    <n v="3016"/>
    <s v="Calgary"/>
    <s v="Developed"/>
    <s v="HAWKWOOD"/>
    <x v="0"/>
    <n v="52.359277838099999"/>
    <n v="0"/>
    <n v="0"/>
    <n v="0"/>
    <n v="0"/>
    <n v="1470.2814434500001"/>
    <n v="1470.2814434500001"/>
    <n v="0"/>
    <n v="0"/>
    <n v="217.49736049350233"/>
    <n v="217.49736049350233"/>
    <n v="0"/>
    <n v="0"/>
    <n v="1687.7788039435025"/>
    <n v="0"/>
    <n v="0"/>
  </r>
  <r>
    <n v="3017"/>
    <s v="Calgary"/>
    <s v="Developed"/>
    <s v="HAWKWOOD"/>
    <x v="0"/>
    <n v="58.2589502135"/>
    <n v="0"/>
    <n v="0"/>
    <n v="0"/>
    <n v="0"/>
    <n v="1349.0868803400001"/>
    <n v="1349.0868803400001"/>
    <n v="0"/>
    <n v="0"/>
    <n v="286.74739905332837"/>
    <n v="286.74739905332837"/>
    <n v="0"/>
    <n v="0"/>
    <n v="1635.8342793933284"/>
    <n v="0"/>
    <n v="0"/>
  </r>
  <r>
    <n v="3018"/>
    <s v="Calgary"/>
    <s v="Developed"/>
    <s v="HAWKWOOD"/>
    <x v="0"/>
    <n v="56.342862870099999"/>
    <n v="0"/>
    <n v="0"/>
    <n v="0"/>
    <n v="0"/>
    <n v="1359.4522033999999"/>
    <n v="1359.4522033999999"/>
    <n v="0"/>
    <n v="0"/>
    <n v="264.39796419228742"/>
    <n v="264.39796419228742"/>
    <n v="0"/>
    <n v="0"/>
    <n v="1623.8501675922873"/>
    <n v="0"/>
    <n v="0"/>
  </r>
  <r>
    <n v="3019"/>
    <s v="Calgary"/>
    <s v="Developed"/>
    <s v="HAWKWOOD"/>
    <x v="0"/>
    <n v="34.448358161999998"/>
    <n v="0"/>
    <n v="0"/>
    <n v="0"/>
    <n v="0"/>
    <n v="1118.657737"/>
    <n v="1118.657737"/>
    <n v="0"/>
    <n v="0"/>
    <n v="118.02797408367145"/>
    <n v="118.02797408367145"/>
    <n v="0"/>
    <n v="0"/>
    <n v="1236.6857110836715"/>
    <n v="0"/>
    <n v="0"/>
  </r>
  <r>
    <n v="3020"/>
    <s v="Calgary"/>
    <s v="Developed"/>
    <s v="CITADEL"/>
    <x v="0"/>
    <n v="32.392012388600001"/>
    <n v="0"/>
    <n v="0"/>
    <n v="0"/>
    <n v="0"/>
    <n v="1096.3324227999999"/>
    <n v="1096.3324227999999"/>
    <n v="0"/>
    <n v="0"/>
    <n v="82.853244281543027"/>
    <n v="82.853244281543027"/>
    <n v="0"/>
    <n v="0"/>
    <n v="1179.185667081543"/>
    <n v="0"/>
    <n v="0"/>
  </r>
  <r>
    <n v="3021"/>
    <s v="Calgary"/>
    <s v="Developed"/>
    <s v="CITADEL"/>
    <x v="0"/>
    <n v="69.307310668300005"/>
    <n v="0"/>
    <n v="0"/>
    <n v="0"/>
    <n v="0"/>
    <n v="2254.0594585499998"/>
    <n v="2254.0594585499998"/>
    <n v="0"/>
    <n v="0"/>
    <n v="306.19797352253875"/>
    <n v="306.19797352253875"/>
    <n v="0"/>
    <n v="0"/>
    <n v="2560.2574320725384"/>
    <n v="0"/>
    <n v="0"/>
  </r>
  <r>
    <n v="3022"/>
    <s v="Calgary"/>
    <s v="Developed"/>
    <s v="CITADEL"/>
    <x v="0"/>
    <n v="41.318403988900002"/>
    <n v="0"/>
    <n v="0"/>
    <n v="0"/>
    <n v="0"/>
    <n v="1932.7343936100001"/>
    <n v="1932.7343936100001"/>
    <n v="0"/>
    <n v="0"/>
    <n v="248.35608718474322"/>
    <n v="248.35608718474322"/>
    <n v="0"/>
    <n v="0"/>
    <n v="2181.0904807947431"/>
    <n v="0"/>
    <n v="0"/>
  </r>
  <r>
    <n v="3023"/>
    <s v="Calgary"/>
    <s v="Developed"/>
    <s v="CITADEL"/>
    <x v="0"/>
    <n v="10.1192781132"/>
    <n v="0"/>
    <n v="0"/>
    <n v="0"/>
    <n v="0"/>
    <n v="249.56512588499999"/>
    <n v="249.56512588499999"/>
    <n v="0"/>
    <n v="0"/>
    <n v="110.07224746550934"/>
    <n v="110.07224746550934"/>
    <n v="0"/>
    <n v="0"/>
    <n v="359.63737335050934"/>
    <n v="0"/>
    <n v="0"/>
  </r>
  <r>
    <n v="3024"/>
    <s v="Calgary"/>
    <s v="Developed"/>
    <s v="HAMPTONS"/>
    <x v="0"/>
    <n v="83.037628786599996"/>
    <n v="0"/>
    <n v="0"/>
    <n v="0"/>
    <n v="0"/>
    <n v="1585.89468263"/>
    <n v="1585.89468263"/>
    <n v="0"/>
    <n v="0"/>
    <n v="297.60123638961409"/>
    <n v="297.60123638961409"/>
    <n v="0"/>
    <n v="0"/>
    <n v="1883.4959190196141"/>
    <n v="0"/>
    <n v="0"/>
  </r>
  <r>
    <n v="3025"/>
    <s v="Calgary"/>
    <s v="Developed"/>
    <s v="HAMPTONS"/>
    <x v="0"/>
    <n v="52.353055372999997"/>
    <n v="0"/>
    <n v="0"/>
    <n v="0"/>
    <n v="0"/>
    <n v="1034.14047381"/>
    <n v="1034.14047381"/>
    <n v="0"/>
    <n v="0"/>
    <n v="185.01879015987009"/>
    <n v="185.01879015987009"/>
    <n v="0"/>
    <n v="0"/>
    <n v="1219.1592639698702"/>
    <n v="0"/>
    <n v="0"/>
  </r>
  <r>
    <n v="3026"/>
    <s v="Calgary"/>
    <s v="Developed"/>
    <s v="HAMPTONS"/>
    <x v="0"/>
    <n v="84.342398586900003"/>
    <n v="0"/>
    <n v="0"/>
    <n v="0"/>
    <n v="0"/>
    <n v="2386.4166840100002"/>
    <n v="2386.4166840100002"/>
    <n v="0"/>
    <n v="0"/>
    <n v="301.40967219498668"/>
    <n v="301.40967219498668"/>
    <n v="0"/>
    <n v="0"/>
    <n v="2687.826356204987"/>
    <n v="0"/>
    <n v="0"/>
  </r>
  <r>
    <n v="3027"/>
    <s v="Calgary"/>
    <s v="Developed"/>
    <s v="HAMPTONS"/>
    <x v="0"/>
    <n v="37.047434508400002"/>
    <n v="0"/>
    <n v="0"/>
    <n v="0"/>
    <n v="0"/>
    <n v="879.45793569900002"/>
    <n v="879.45793569900002"/>
    <n v="0"/>
    <n v="0"/>
    <n v="238.02254187252785"/>
    <n v="238.02254187252785"/>
    <n v="0"/>
    <n v="0"/>
    <n v="1117.4804775715279"/>
    <n v="0"/>
    <n v="0"/>
  </r>
  <r>
    <n v="3028"/>
    <s v="Calgary"/>
    <s v="Developed"/>
    <s v="EDGEMONT"/>
    <x v="0"/>
    <n v="71.304801930500005"/>
    <n v="0"/>
    <n v="0"/>
    <n v="0"/>
    <n v="0"/>
    <n v="1860.9744535"/>
    <n v="1860.9744535"/>
    <n v="0"/>
    <n v="0"/>
    <n v="66.506249310794473"/>
    <n v="66.506249310794473"/>
    <n v="0"/>
    <n v="0"/>
    <n v="1927.4807028107944"/>
    <n v="0"/>
    <n v="0"/>
  </r>
  <r>
    <n v="3029"/>
    <s v="Calgary"/>
    <s v="Developed"/>
    <s v="EDGEMONT"/>
    <x v="0"/>
    <n v="22.733776652700001"/>
    <n v="0"/>
    <n v="0"/>
    <n v="0"/>
    <n v="0"/>
    <n v="905.76991350599997"/>
    <n v="905.76991350599997"/>
    <n v="0"/>
    <n v="0"/>
    <n v="57.407802837248646"/>
    <n v="57.407802837248646"/>
    <n v="0"/>
    <n v="0"/>
    <n v="963.17771634324856"/>
    <n v="0"/>
    <n v="0"/>
  </r>
  <r>
    <n v="3030"/>
    <s v="Calgary"/>
    <s v="Developed"/>
    <s v="EDGEMONT"/>
    <x v="0"/>
    <n v="14.3101270052"/>
    <n v="0"/>
    <n v="0"/>
    <n v="0"/>
    <n v="0"/>
    <n v="0"/>
    <n v="0"/>
    <n v="0"/>
    <n v="0"/>
    <n v="649.12845702776906"/>
    <n v="649.12845702776906"/>
    <n v="0"/>
    <n v="0"/>
    <n v="649.12845702776906"/>
    <n v="0"/>
    <n v="0"/>
  </r>
  <r>
    <n v="3031"/>
    <s v="Calgary"/>
    <s v="Developed"/>
    <s v="EDGEMONT"/>
    <x v="0"/>
    <n v="64.659818396600002"/>
    <n v="0"/>
    <n v="0"/>
    <n v="0"/>
    <n v="0"/>
    <n v="1770.8758630100001"/>
    <n v="1770.8758630100001"/>
    <n v="0"/>
    <n v="0"/>
    <n v="266.63696962436092"/>
    <n v="266.63696962436092"/>
    <n v="0"/>
    <n v="0"/>
    <n v="2037.5128326343611"/>
    <n v="0"/>
    <n v="0"/>
  </r>
  <r>
    <n v="3032"/>
    <s v="Calgary"/>
    <s v="Developed"/>
    <s v="EDGEMONT"/>
    <x v="0"/>
    <n v="101.572899308"/>
    <n v="0"/>
    <n v="0"/>
    <n v="0"/>
    <n v="0"/>
    <n v="2428.6753136399998"/>
    <n v="2428.6753136399998"/>
    <n v="0"/>
    <n v="0"/>
    <n v="231.39736170647208"/>
    <n v="231.39736170647208"/>
    <n v="0"/>
    <n v="0"/>
    <n v="2660.0726753464719"/>
    <n v="0"/>
    <n v="0"/>
  </r>
  <r>
    <n v="3033"/>
    <s v="Calgary"/>
    <s v="Developed"/>
    <s v="EDGEMONT"/>
    <x v="0"/>
    <n v="91.085150698999996"/>
    <n v="0"/>
    <n v="0"/>
    <n v="0"/>
    <n v="0"/>
    <n v="2560.2352054399998"/>
    <n v="2560.2352054399998"/>
    <n v="0"/>
    <n v="0"/>
    <n v="471.26106420568891"/>
    <n v="471.26106420568891"/>
    <n v="0"/>
    <n v="0"/>
    <n v="3031.4962696456887"/>
    <n v="0"/>
    <n v="0"/>
  </r>
  <r>
    <n v="3034"/>
    <s v="Calgary"/>
    <s v="Developed"/>
    <s v="EDGEMONT"/>
    <x v="0"/>
    <n v="77.487890742600001"/>
    <n v="0"/>
    <n v="0"/>
    <n v="0"/>
    <n v="0"/>
    <n v="1903.2330839199999"/>
    <n v="1903.2330839199999"/>
    <n v="0"/>
    <n v="0"/>
    <n v="129.09389643601173"/>
    <n v="129.09389643601173"/>
    <n v="0"/>
    <n v="0"/>
    <n v="2032.3269803560115"/>
    <n v="0"/>
    <n v="0"/>
  </r>
  <r>
    <n v="3035"/>
    <s v="Calgary"/>
    <s v="Developed"/>
    <s v="EDGEMONT"/>
    <x v="0"/>
    <n v="54.862656340599997"/>
    <n v="0"/>
    <n v="0"/>
    <n v="0"/>
    <n v="0"/>
    <n v="845.17263250999997"/>
    <n v="845.17263250999997"/>
    <n v="0"/>
    <n v="0"/>
    <n v="123.67477747141992"/>
    <n v="123.67477747141992"/>
    <n v="0"/>
    <n v="0"/>
    <n v="968.8474099814199"/>
    <n v="0"/>
    <n v="0"/>
  </r>
  <r>
    <n v="3036"/>
    <s v="Calgary"/>
    <s v="Developed"/>
    <s v="DALHOUSIE"/>
    <x v="0"/>
    <n v="95.472241507099994"/>
    <n v="0"/>
    <n v="0"/>
    <n v="0"/>
    <n v="0"/>
    <n v="1719.0492367700001"/>
    <n v="1719.0492367700001"/>
    <n v="0"/>
    <n v="0"/>
    <n v="151.14575415734743"/>
    <n v="151.14575415734743"/>
    <n v="0"/>
    <n v="0"/>
    <n v="1870.1949909273476"/>
    <n v="0"/>
    <n v="0"/>
  </r>
  <r>
    <n v="3037"/>
    <s v="Calgary"/>
    <s v="Developed"/>
    <s v="DALHOUSIE"/>
    <x v="0"/>
    <n v="39.784313095100003"/>
    <n v="0"/>
    <n v="0"/>
    <n v="0"/>
    <n v="0"/>
    <n v="731.95139315300003"/>
    <n v="731.95139315300003"/>
    <n v="0"/>
    <n v="0"/>
    <n v="431.6357836433159"/>
    <n v="431.6357836433159"/>
    <n v="0"/>
    <n v="0"/>
    <n v="1163.5871767963158"/>
    <n v="0"/>
    <n v="0"/>
  </r>
  <r>
    <n v="3038"/>
    <s v="Calgary"/>
    <s v="Developed"/>
    <s v="DALHOUSIE"/>
    <x v="0"/>
    <n v="30.242995364199999"/>
    <n v="0"/>
    <n v="0"/>
    <n v="0"/>
    <n v="0"/>
    <n v="653.01545737399999"/>
    <n v="653.01545737399999"/>
    <n v="0"/>
    <n v="0"/>
    <n v="219.04754902872065"/>
    <n v="219.04754902872065"/>
    <n v="0"/>
    <n v="0"/>
    <n v="872.0630064027207"/>
    <n v="0"/>
    <n v="0"/>
  </r>
  <r>
    <n v="3039"/>
    <s v="Calgary"/>
    <s v="Developed"/>
    <s v="DALHOUSIE"/>
    <x v="0"/>
    <n v="27.131040486500002"/>
    <n v="0"/>
    <n v="0"/>
    <n v="0"/>
    <n v="0"/>
    <n v="699.26075271900004"/>
    <n v="699.26075271900004"/>
    <n v="0"/>
    <n v="0"/>
    <n v="449.15833427219235"/>
    <n v="449.15833427219235"/>
    <n v="0"/>
    <n v="0"/>
    <n v="1148.4190869911924"/>
    <n v="0"/>
    <n v="0"/>
  </r>
  <r>
    <n v="3040"/>
    <s v="Calgary"/>
    <s v="Developed"/>
    <s v="DALHOUSIE"/>
    <x v="0"/>
    <n v="8.0019868876900002"/>
    <n v="0"/>
    <n v="0"/>
    <n v="0"/>
    <n v="0"/>
    <n v="0"/>
    <n v="0"/>
    <n v="0"/>
    <n v="0"/>
    <n v="156.41418312304762"/>
    <n v="156.41418312304762"/>
    <n v="0"/>
    <n v="0"/>
    <n v="156.41418312304762"/>
    <n v="0"/>
    <n v="0"/>
  </r>
  <r>
    <n v="3041"/>
    <s v="Calgary"/>
    <s v="Developed"/>
    <s v="DALHOUSIE"/>
    <x v="0"/>
    <n v="22.960741179500001"/>
    <n v="0"/>
    <n v="0"/>
    <n v="0"/>
    <n v="0"/>
    <n v="2968.60230125"/>
    <n v="2968.60230125"/>
    <n v="0"/>
    <n v="0"/>
    <n v="285.67728090370815"/>
    <n v="285.67728090370815"/>
    <n v="0"/>
    <n v="0"/>
    <n v="3254.2795821537084"/>
    <n v="0"/>
    <n v="0"/>
  </r>
  <r>
    <n v="3042"/>
    <s v="Calgary"/>
    <s v="Developed"/>
    <s v="ARBOUR LAKE"/>
    <x v="0"/>
    <n v="13.1621662042"/>
    <n v="0"/>
    <n v="0"/>
    <n v="0"/>
    <n v="0"/>
    <n v="659.39411871000004"/>
    <n v="659.39411871000004"/>
    <n v="0"/>
    <n v="0"/>
    <n v="23.377962860957457"/>
    <n v="23.377962860957457"/>
    <n v="0"/>
    <n v="0"/>
    <n v="682.77208157095754"/>
    <n v="0"/>
    <n v="0"/>
  </r>
  <r>
    <n v="3043"/>
    <s v="Calgary"/>
    <s v="Developed"/>
    <s v="DALHOUSIE"/>
    <x v="0"/>
    <n v="11.095287154999999"/>
    <n v="0"/>
    <n v="0"/>
    <n v="0"/>
    <n v="0"/>
    <n v="258.85693723700001"/>
    <n v="258.85693723700001"/>
    <n v="0"/>
    <n v="0"/>
    <n v="776.81663982448049"/>
    <n v="776.81663982448049"/>
    <n v="0"/>
    <n v="0"/>
    <n v="1035.6735770614805"/>
    <n v="0"/>
    <n v="0"/>
  </r>
  <r>
    <n v="3044"/>
    <s v="Calgary"/>
    <s v="Developed"/>
    <s v="DALHOUSIE"/>
    <x v="0"/>
    <n v="20.588244560700002"/>
    <n v="0"/>
    <n v="0"/>
    <n v="0"/>
    <n v="0"/>
    <n v="419.396985379"/>
    <n v="419.396985379"/>
    <n v="0"/>
    <n v="0"/>
    <n v="67.160932758922343"/>
    <n v="67.160932758922343"/>
    <n v="0"/>
    <n v="0"/>
    <n v="486.55791813792234"/>
    <n v="0"/>
    <n v="0"/>
  </r>
  <r>
    <n v="3045"/>
    <s v="Calgary"/>
    <s v="Developed"/>
    <s v="ARBOUR LAKE"/>
    <x v="0"/>
    <n v="18.339349952100001"/>
    <n v="0"/>
    <n v="0"/>
    <n v="0"/>
    <n v="0"/>
    <n v="364.38103027099999"/>
    <n v="364.38103027099999"/>
    <n v="0"/>
    <n v="0"/>
    <n v="36.881760602126654"/>
    <n v="36.881760602126654"/>
    <n v="0"/>
    <n v="0"/>
    <n v="401.26279087312662"/>
    <n v="0"/>
    <n v="0"/>
  </r>
  <r>
    <n v="3046"/>
    <s v="Calgary"/>
    <s v="Developed"/>
    <s v="ARBOUR LAKE"/>
    <x v="0"/>
    <n v="20.4134009484"/>
    <n v="0"/>
    <n v="0"/>
    <n v="0"/>
    <n v="0"/>
    <n v="0"/>
    <n v="0"/>
    <n v="0"/>
    <n v="0"/>
    <n v="4402.2197000740825"/>
    <n v="4402.2197000740825"/>
    <n v="0"/>
    <n v="0"/>
    <n v="4402.2197000740825"/>
    <n v="0"/>
    <n v="0"/>
  </r>
  <r>
    <n v="3047"/>
    <s v="Calgary"/>
    <s v="Developed"/>
    <s v="ARBOUR LAKE"/>
    <x v="0"/>
    <n v="10.952569412000001"/>
    <n v="0"/>
    <n v="0"/>
    <n v="0"/>
    <n v="0"/>
    <n v="0"/>
    <n v="0"/>
    <n v="0"/>
    <n v="0"/>
    <n v="1091.4412496720124"/>
    <n v="1091.4412496720124"/>
    <n v="0"/>
    <n v="0"/>
    <n v="1091.4412496720124"/>
    <n v="0"/>
    <n v="0"/>
  </r>
  <r>
    <n v="3048"/>
    <s v="Calgary"/>
    <s v="Developed"/>
    <s v="ARBOUR LAKE"/>
    <x v="0"/>
    <n v="9.2627165305800006"/>
    <n v="0"/>
    <n v="0"/>
    <n v="0"/>
    <n v="0"/>
    <n v="0"/>
    <n v="0"/>
    <n v="0"/>
    <n v="0"/>
    <n v="1143.6678977599668"/>
    <n v="1143.6678977599668"/>
    <n v="0"/>
    <n v="0"/>
    <n v="1143.6678977599668"/>
    <n v="0"/>
    <n v="0"/>
  </r>
  <r>
    <n v="3049"/>
    <s v="Calgary"/>
    <s v="Developed"/>
    <s v="DALHOUSIE"/>
    <x v="0"/>
    <n v="20.918794979299999"/>
    <n v="0"/>
    <n v="0"/>
    <n v="0"/>
    <n v="0"/>
    <n v="545.37554529399995"/>
    <n v="545.37554529399995"/>
    <n v="0"/>
    <n v="0"/>
    <n v="428.91329102308993"/>
    <n v="428.91329102308993"/>
    <n v="0"/>
    <n v="0"/>
    <n v="974.28883631708982"/>
    <n v="0"/>
    <n v="0"/>
  </r>
  <r>
    <n v="3050"/>
    <s v="Calgary"/>
    <s v="Developed"/>
    <s v="DALHOUSIE"/>
    <x v="0"/>
    <n v="24.9933286045"/>
    <n v="0"/>
    <n v="0"/>
    <n v="0"/>
    <n v="0"/>
    <n v="334.879722786"/>
    <n v="334.879722786"/>
    <n v="0"/>
    <n v="0"/>
    <n v="29.313098837806351"/>
    <n v="29.313098837806351"/>
    <n v="0"/>
    <n v="0"/>
    <n v="364.19282162380637"/>
    <n v="0"/>
    <n v="0"/>
  </r>
  <r>
    <n v="3101"/>
    <s v="Calgary"/>
    <s v="Developed"/>
    <s v="HIDDEN VALLEY"/>
    <x v="0"/>
    <n v="45.175015099200003"/>
    <n v="0"/>
    <n v="0"/>
    <n v="0"/>
    <n v="0"/>
    <n v="1829.08114697"/>
    <n v="1829.08114697"/>
    <n v="0"/>
    <n v="0"/>
    <n v="221.93036458500893"/>
    <n v="221.93036458500893"/>
    <n v="0"/>
    <n v="0"/>
    <n v="2051.0115115550088"/>
    <n v="0"/>
    <n v="0"/>
  </r>
  <r>
    <n v="3102"/>
    <s v="Calgary"/>
    <s v="Developed"/>
    <s v="HIDDEN VALLEY"/>
    <x v="0"/>
    <n v="61.951029912000003"/>
    <n v="0"/>
    <n v="0"/>
    <n v="0"/>
    <n v="0"/>
    <n v="2214.19282703"/>
    <n v="2214.19282703"/>
    <n v="0"/>
    <n v="0"/>
    <n v="360.59710669491267"/>
    <n v="360.59710669491267"/>
    <n v="0"/>
    <n v="0"/>
    <n v="2574.7899337249128"/>
    <n v="0"/>
    <n v="0"/>
  </r>
  <r>
    <n v="3103"/>
    <s v="Calgary"/>
    <s v="Developed"/>
    <s v="HIDDEN VALLEY"/>
    <x v="0"/>
    <n v="47.197797051400002"/>
    <n v="0"/>
    <n v="0"/>
    <n v="0"/>
    <n v="0"/>
    <n v="1253.40695865"/>
    <n v="1253.40695865"/>
    <n v="0"/>
    <n v="0"/>
    <n v="485.8318559955427"/>
    <n v="485.8318559955427"/>
    <n v="0"/>
    <n v="0"/>
    <n v="1739.2388146455428"/>
    <n v="0"/>
    <n v="0"/>
  </r>
  <r>
    <n v="3104"/>
    <s v="Calgary"/>
    <s v="Developed"/>
    <s v="HIDDEN VALLEY"/>
    <x v="0"/>
    <n v="68.208339113199997"/>
    <n v="0"/>
    <n v="0"/>
    <n v="0"/>
    <n v="0"/>
    <n v="2207.8141653799998"/>
    <n v="2207.8141653799998"/>
    <n v="0"/>
    <n v="0"/>
    <n v="194.73322013679356"/>
    <n v="194.73322013679356"/>
    <n v="0"/>
    <n v="0"/>
    <n v="2402.5473855167934"/>
    <n v="0"/>
    <n v="0"/>
  </r>
  <r>
    <n v="3105"/>
    <s v="Calgary"/>
    <s v="Developed"/>
    <s v="HIDDEN VALLEY"/>
    <x v="1"/>
    <n v="47.883482706300001"/>
    <n v="47.883482706300001"/>
    <n v="0"/>
    <n v="1"/>
    <n v="0"/>
    <n v="2046.30873129"/>
    <n v="0"/>
    <n v="2046.30873129"/>
    <n v="0"/>
    <n v="196.19431126480811"/>
    <n v="0"/>
    <n v="196.19431126480811"/>
    <n v="0"/>
    <n v="0"/>
    <n v="2242.503042554808"/>
    <n v="0"/>
  </r>
  <r>
    <n v="3106"/>
    <s v="Calgary"/>
    <s v="Developed"/>
    <s v="SANDSTONE VALLEY"/>
    <x v="0"/>
    <n v="68.496572122200007"/>
    <n v="0"/>
    <n v="0"/>
    <n v="0"/>
    <n v="0"/>
    <n v="2025.2249841299999"/>
    <n v="2025.2249841299999"/>
    <n v="0"/>
    <n v="0"/>
    <n v="153.36985942580208"/>
    <n v="153.36985942580208"/>
    <n v="0"/>
    <n v="0"/>
    <n v="2178.5948435558021"/>
    <n v="0"/>
    <n v="0"/>
  </r>
  <r>
    <n v="3107"/>
    <s v="Calgary"/>
    <s v="Developed"/>
    <s v="SANDSTONE VALLEY"/>
    <x v="0"/>
    <n v="53.345874571499998"/>
    <n v="0"/>
    <n v="0"/>
    <n v="0"/>
    <n v="0"/>
    <n v="1652.8706252500001"/>
    <n v="1652.8706252500001"/>
    <n v="0"/>
    <n v="0"/>
    <n v="178.08214127945445"/>
    <n v="178.08214127945445"/>
    <n v="0"/>
    <n v="0"/>
    <n v="1830.9527665294545"/>
    <n v="0"/>
    <n v="0"/>
  </r>
  <r>
    <n v="3108"/>
    <s v="Calgary"/>
    <s v="Developed"/>
    <s v="SANDSTONE VALLEY"/>
    <x v="0"/>
    <n v="43.755743110300003"/>
    <n v="0"/>
    <n v="0"/>
    <n v="0"/>
    <n v="0"/>
    <n v="1029.35647741"/>
    <n v="1029.35647741"/>
    <n v="0"/>
    <n v="0"/>
    <n v="333.79455856081319"/>
    <n v="333.79455856081319"/>
    <n v="0"/>
    <n v="0"/>
    <n v="1363.1510359708132"/>
    <n v="0"/>
    <n v="0"/>
  </r>
  <r>
    <n v="3109"/>
    <s v="Calgary"/>
    <s v="Developed"/>
    <s v="MACEWAN GLEN"/>
    <x v="0"/>
    <n v="79.404236232399995"/>
    <n v="0"/>
    <n v="0"/>
    <n v="0"/>
    <n v="0"/>
    <n v="2414.3233267400001"/>
    <n v="2414.3233267400001"/>
    <n v="0"/>
    <n v="0"/>
    <n v="322.09847187507745"/>
    <n v="322.09847187507745"/>
    <n v="0"/>
    <n v="0"/>
    <n v="2736.4217986150775"/>
    <n v="0"/>
    <n v="0"/>
  </r>
  <r>
    <n v="3110"/>
    <s v="Calgary"/>
    <s v="Developed"/>
    <s v="MACEWAN GLEN"/>
    <x v="0"/>
    <n v="43.692984699199997"/>
    <n v="0"/>
    <n v="0"/>
    <n v="0"/>
    <n v="0"/>
    <n v="1376.1961894900001"/>
    <n v="1376.1961894900001"/>
    <n v="0"/>
    <n v="0"/>
    <n v="101.69728990339019"/>
    <n v="101.69728990339019"/>
    <n v="0"/>
    <n v="0"/>
    <n v="1477.8934793933902"/>
    <n v="0"/>
    <n v="0"/>
  </r>
  <r>
    <n v="3111"/>
    <s v="Calgary"/>
    <s v="Developed"/>
    <s v="NOSE HILL PARK"/>
    <x v="0"/>
    <n v="8.5628827663499996E-2"/>
    <n v="0"/>
    <n v="0"/>
    <n v="0"/>
    <n v="0"/>
    <n v="0"/>
    <n v="0"/>
    <n v="0"/>
    <n v="0"/>
    <n v="37.647101935472733"/>
    <n v="37.647101935472733"/>
    <n v="0"/>
    <n v="0"/>
    <n v="37.647101935472733"/>
    <n v="0"/>
    <n v="0"/>
  </r>
  <r>
    <n v="3112"/>
    <s v="Calgary"/>
    <s v="Developed"/>
    <s v="NOSE HILL PARK"/>
    <x v="0"/>
    <n v="2.47349098955E-2"/>
    <n v="0"/>
    <n v="0"/>
    <n v="0"/>
    <n v="0"/>
    <n v="0"/>
    <n v="0"/>
    <n v="0"/>
    <n v="0"/>
    <n v="296.15737059328825"/>
    <n v="296.15737059328825"/>
    <n v="0"/>
    <n v="0"/>
    <n v="296.15737059328825"/>
    <n v="0"/>
    <n v="0"/>
  </r>
  <r>
    <n v="3113"/>
    <s v="Calgary"/>
    <s v="Developed"/>
    <s v="NORTH HAVEN"/>
    <x v="0"/>
    <n v="76.6907079721"/>
    <n v="0"/>
    <n v="0"/>
    <n v="0"/>
    <n v="0"/>
    <n v="1880.90777149"/>
    <n v="1880.90777149"/>
    <n v="0"/>
    <n v="0"/>
    <n v="320.68404826361086"/>
    <n v="320.68404826361086"/>
    <n v="0"/>
    <n v="0"/>
    <n v="2201.5918197536107"/>
    <n v="0"/>
    <n v="0"/>
  </r>
  <r>
    <n v="3114"/>
    <s v="Calgary"/>
    <s v="Developed"/>
    <s v="THORNCLIFFE"/>
    <x v="0"/>
    <n v="21.8157179259"/>
    <n v="0"/>
    <n v="0"/>
    <n v="0"/>
    <n v="0"/>
    <n v="209.69849227200001"/>
    <n v="209.69849227200001"/>
    <n v="0"/>
    <n v="0"/>
    <n v="282.67626530870348"/>
    <n v="282.67626530870348"/>
    <n v="0"/>
    <n v="0"/>
    <n v="492.37475758070349"/>
    <n v="0"/>
    <n v="0"/>
  </r>
  <r>
    <n v="3115"/>
    <s v="Calgary"/>
    <s v="Developed"/>
    <s v="NORTH HAVEN UPPER"/>
    <x v="0"/>
    <n v="26.651769933600001"/>
    <n v="0"/>
    <n v="0"/>
    <n v="0"/>
    <n v="0"/>
    <n v="477.60226936800001"/>
    <n v="477.60226936800001"/>
    <n v="0"/>
    <n v="0"/>
    <n v="71.717468325332931"/>
    <n v="71.717468325332931"/>
    <n v="0"/>
    <n v="0"/>
    <n v="549.31973769333297"/>
    <n v="0"/>
    <n v="0"/>
  </r>
  <r>
    <n v="3116"/>
    <s v="Calgary"/>
    <s v="Developed"/>
    <s v="THORNCLIFFE"/>
    <x v="0"/>
    <n v="96.411936592999993"/>
    <n v="0"/>
    <n v="0"/>
    <n v="0"/>
    <n v="0"/>
    <n v="1825.8918160200001"/>
    <n v="1825.8918160200001"/>
    <n v="0"/>
    <n v="0"/>
    <n v="313.99872762112034"/>
    <n v="313.99872762112034"/>
    <n v="0"/>
    <n v="0"/>
    <n v="2139.8905436411205"/>
    <n v="0"/>
    <n v="0"/>
  </r>
  <r>
    <n v="3117"/>
    <s v="Calgary"/>
    <s v="Developed"/>
    <s v="HUNTINGTON HILLS"/>
    <x v="0"/>
    <n v="66.2050794094"/>
    <n v="0"/>
    <n v="0"/>
    <n v="0"/>
    <n v="0"/>
    <n v="1878.5157732099999"/>
    <n v="1878.5157732099999"/>
    <n v="0"/>
    <n v="0"/>
    <n v="493.73069016026659"/>
    <n v="493.73069016026659"/>
    <n v="0"/>
    <n v="0"/>
    <n v="2372.2464633702666"/>
    <n v="0"/>
    <n v="0"/>
  </r>
  <r>
    <n v="3118"/>
    <s v="Calgary"/>
    <s v="Developed"/>
    <s v="HUNTINGTON HILLS"/>
    <x v="0"/>
    <n v="68.418627605500006"/>
    <n v="0"/>
    <n v="0"/>
    <n v="0"/>
    <n v="0"/>
    <n v="1601.84133757"/>
    <n v="1601.84133757"/>
    <n v="0"/>
    <n v="0"/>
    <n v="307.11103408259737"/>
    <n v="307.11103408259737"/>
    <n v="0"/>
    <n v="0"/>
    <n v="1908.9523716525973"/>
    <n v="0"/>
    <n v="0"/>
  </r>
  <r>
    <n v="3119"/>
    <s v="Calgary"/>
    <s v="Developed"/>
    <s v="HUNTINGTON HILLS"/>
    <x v="0"/>
    <n v="54.399939044200003"/>
    <n v="0"/>
    <n v="0"/>
    <n v="0"/>
    <n v="0"/>
    <n v="1253.40695839"/>
    <n v="1253.40695839"/>
    <n v="0"/>
    <n v="0"/>
    <n v="139.53420484074874"/>
    <n v="139.53420484074874"/>
    <n v="0"/>
    <n v="0"/>
    <n v="1392.9411632307488"/>
    <n v="0"/>
    <n v="0"/>
  </r>
  <r>
    <n v="3120"/>
    <s v="Calgary"/>
    <s v="Developed"/>
    <s v="BEDDINGTON HEIGHTS"/>
    <x v="0"/>
    <n v="71.527492958799996"/>
    <n v="0"/>
    <n v="0"/>
    <n v="0"/>
    <n v="0"/>
    <n v="2266.8167810800001"/>
    <n v="2266.8167810800001"/>
    <n v="0"/>
    <n v="0"/>
    <n v="250.26729876825047"/>
    <n v="250.26729876825047"/>
    <n v="0"/>
    <n v="0"/>
    <n v="2517.0840798482504"/>
    <n v="0"/>
    <n v="0"/>
  </r>
  <r>
    <n v="3121"/>
    <s v="Calgary"/>
    <s v="Developed"/>
    <s v="BEDDINGTON HEIGHTS"/>
    <x v="0"/>
    <n v="89.007414077299998"/>
    <n v="0"/>
    <n v="0"/>
    <n v="0"/>
    <n v="0"/>
    <n v="2616.0484921799998"/>
    <n v="2616.0484921799998"/>
    <n v="0"/>
    <n v="0"/>
    <n v="410.36609262583926"/>
    <n v="410.36609262583926"/>
    <n v="0"/>
    <n v="0"/>
    <n v="3026.4145848058392"/>
    <n v="0"/>
    <n v="0"/>
  </r>
  <r>
    <n v="3122"/>
    <s v="Calgary"/>
    <s v="Developed"/>
    <s v="BEDDINGTON HEIGHTS"/>
    <x v="0"/>
    <n v="6.9079115307399999"/>
    <n v="0"/>
    <n v="0"/>
    <n v="0"/>
    <n v="0"/>
    <n v="0"/>
    <n v="0"/>
    <n v="0"/>
    <n v="0"/>
    <n v="715.63090928981899"/>
    <n v="715.63090928981899"/>
    <n v="0"/>
    <n v="0"/>
    <n v="715.63090928981899"/>
    <n v="0"/>
    <n v="0"/>
  </r>
  <r>
    <n v="3123"/>
    <s v="Calgary"/>
    <s v="Developed"/>
    <s v="BEDDINGTON HEIGHTS"/>
    <x v="0"/>
    <n v="6.8960648823500001"/>
    <n v="0"/>
    <n v="0"/>
    <n v="0"/>
    <n v="0"/>
    <n v="0"/>
    <n v="0"/>
    <n v="0"/>
    <n v="0"/>
    <n v="601.6798847390653"/>
    <n v="601.6798847390653"/>
    <n v="0"/>
    <n v="0"/>
    <n v="601.6798847390653"/>
    <n v="0"/>
    <n v="0"/>
  </r>
  <r>
    <n v="3124"/>
    <s v="Calgary"/>
    <s v="Developed"/>
    <s v="BEDDINGTON HEIGHTS"/>
    <x v="0"/>
    <n v="68.586745835100004"/>
    <n v="0"/>
    <n v="0"/>
    <n v="0"/>
    <n v="0"/>
    <n v="2086.6196007899998"/>
    <n v="2086.6196007899998"/>
    <n v="0"/>
    <n v="0"/>
    <n v="264.09885309375238"/>
    <n v="264.09885309375238"/>
    <n v="0"/>
    <n v="0"/>
    <n v="2350.7184538837523"/>
    <n v="0"/>
    <n v="0"/>
  </r>
  <r>
    <n v="3125"/>
    <s v="Calgary"/>
    <s v="Developed"/>
    <s v="HUNTINGTON HILLS"/>
    <x v="0"/>
    <n v="56.089749698699997"/>
    <n v="0"/>
    <n v="0"/>
    <n v="0"/>
    <n v="0"/>
    <n v="1374.60152414"/>
    <n v="1374.60152414"/>
    <n v="0"/>
    <n v="0"/>
    <n v="165.9777107348736"/>
    <n v="165.9777107348736"/>
    <n v="0"/>
    <n v="0"/>
    <n v="1540.5792348748737"/>
    <n v="0"/>
    <n v="0"/>
  </r>
  <r>
    <n v="3126"/>
    <s v="Calgary"/>
    <s v="Developed"/>
    <s v="HUNTINGTON HILLS"/>
    <x v="0"/>
    <n v="43.794411282799999"/>
    <n v="0"/>
    <n v="0"/>
    <n v="0"/>
    <n v="0"/>
    <n v="1103.5084155"/>
    <n v="1103.5084155"/>
    <n v="0"/>
    <n v="0"/>
    <n v="136.03717906682314"/>
    <n v="136.03717906682314"/>
    <n v="0"/>
    <n v="0"/>
    <n v="1239.5455945668232"/>
    <n v="0"/>
    <n v="0"/>
  </r>
  <r>
    <n v="3127"/>
    <s v="Calgary"/>
    <s v="Developed"/>
    <s v="HUNTINGTON HILLS"/>
    <x v="0"/>
    <n v="31.3586144545"/>
    <n v="0"/>
    <n v="0"/>
    <n v="0"/>
    <n v="0"/>
    <n v="614.74348940100003"/>
    <n v="614.74348940100003"/>
    <n v="0"/>
    <n v="0"/>
    <n v="47.742059844548329"/>
    <n v="47.742059844548329"/>
    <n v="0"/>
    <n v="0"/>
    <n v="662.48554924554833"/>
    <n v="0"/>
    <n v="0"/>
  </r>
  <r>
    <n v="3128"/>
    <s v="Calgary"/>
    <s v="Developed"/>
    <s v="HUNTINGTON HILLS"/>
    <x v="0"/>
    <n v="10.599133874"/>
    <n v="0"/>
    <n v="0"/>
    <n v="0"/>
    <n v="0"/>
    <n v="338.06905282700001"/>
    <n v="338.06905282700001"/>
    <n v="0"/>
    <n v="0"/>
    <n v="64.183703121225207"/>
    <n v="64.183703121225207"/>
    <n v="0"/>
    <n v="0"/>
    <n v="402.25275594822523"/>
    <n v="0"/>
    <n v="0"/>
  </r>
  <r>
    <n v="3129"/>
    <s v="Calgary"/>
    <s v="Developed"/>
    <s v="HUNTINGTON HILLS"/>
    <x v="0"/>
    <n v="6.9714885941200002"/>
    <n v="0"/>
    <n v="0"/>
    <n v="0"/>
    <n v="0"/>
    <n v="0"/>
    <n v="0"/>
    <n v="0"/>
    <n v="0"/>
    <n v="447.58636882861504"/>
    <n v="447.58636882861504"/>
    <n v="0"/>
    <n v="0"/>
    <n v="447.58636882861504"/>
    <n v="0"/>
    <n v="0"/>
  </r>
  <r>
    <n v="3130"/>
    <s v="Calgary"/>
    <s v="Developed"/>
    <s v="HUNTINGTON HILLS"/>
    <x v="0"/>
    <n v="62.961346771400002"/>
    <n v="0"/>
    <n v="0"/>
    <n v="0"/>
    <n v="0"/>
    <n v="1674.3986083499999"/>
    <n v="1674.3986083499999"/>
    <n v="0"/>
    <n v="0"/>
    <n v="330.10034955062264"/>
    <n v="330.10034955062264"/>
    <n v="0"/>
    <n v="0"/>
    <n v="2004.4989579006226"/>
    <n v="0"/>
    <n v="0"/>
  </r>
  <r>
    <n v="3131"/>
    <s v="Calgary"/>
    <s v="Developed"/>
    <s v="HUNTINGTON HILLS"/>
    <x v="0"/>
    <n v="32.332492458600001"/>
    <n v="0"/>
    <n v="0"/>
    <n v="0"/>
    <n v="0"/>
    <n v="479.99426680699997"/>
    <n v="479.99426680699997"/>
    <n v="0"/>
    <n v="0"/>
    <n v="1092.3019426618744"/>
    <n v="1092.3019426618744"/>
    <n v="0"/>
    <n v="0"/>
    <n v="1572.2962094688744"/>
    <n v="0"/>
    <n v="0"/>
  </r>
  <r>
    <n v="3132"/>
    <s v="Calgary"/>
    <s v="Developed"/>
    <s v="THORNCLIFFE"/>
    <x v="0"/>
    <n v="56.043762960199999"/>
    <n v="0"/>
    <n v="0"/>
    <n v="0"/>
    <n v="0"/>
    <n v="1651.2759592800001"/>
    <n v="1651.2759592800001"/>
    <n v="0"/>
    <n v="0"/>
    <n v="633.92750134621701"/>
    <n v="633.92750134621701"/>
    <n v="0"/>
    <n v="0"/>
    <n v="2285.2034606262168"/>
    <n v="0"/>
    <n v="0"/>
  </r>
  <r>
    <n v="3133"/>
    <s v="Calgary"/>
    <s v="Developed"/>
    <s v="THORNCLIFFE"/>
    <x v="0"/>
    <n v="46.5134989425"/>
    <n v="0"/>
    <n v="0"/>
    <n v="0"/>
    <n v="0"/>
    <n v="744.70871517199998"/>
    <n v="744.70871517199998"/>
    <n v="0"/>
    <n v="0"/>
    <n v="302.24613804872678"/>
    <n v="302.24613804872678"/>
    <n v="0"/>
    <n v="0"/>
    <n v="1046.9548532207268"/>
    <n v="0"/>
    <n v="0"/>
  </r>
  <r>
    <n v="3134"/>
    <s v="Calgary"/>
    <s v="Developed"/>
    <s v="THORNCLIFFE"/>
    <x v="0"/>
    <n v="37.132512576899998"/>
    <n v="0"/>
    <n v="0"/>
    <n v="0"/>
    <n v="0"/>
    <n v="1436.7934732000001"/>
    <n v="1436.7934732000001"/>
    <n v="0"/>
    <n v="0"/>
    <n v="244.44284164324603"/>
    <n v="244.44284164324603"/>
    <n v="0"/>
    <n v="0"/>
    <n v="1681.2363148432462"/>
    <n v="0"/>
    <n v="0"/>
  </r>
  <r>
    <n v="3135"/>
    <s v="Calgary"/>
    <s v="Developed"/>
    <s v="THORNCLIFFE"/>
    <x v="0"/>
    <n v="27.860015269800002"/>
    <n v="0"/>
    <n v="0"/>
    <n v="0"/>
    <n v="0"/>
    <n v="424.18098157999998"/>
    <n v="424.18098157999998"/>
    <n v="0"/>
    <n v="0"/>
    <n v="193.53055501511062"/>
    <n v="193.53055501511062"/>
    <n v="0"/>
    <n v="0"/>
    <n v="617.7115365951106"/>
    <n v="0"/>
    <n v="0"/>
  </r>
  <r>
    <n v="3136"/>
    <s v="Calgary"/>
    <s v="Developed"/>
    <s v="SKYLINE WEST"/>
    <x v="0"/>
    <n v="29.467425135799999"/>
    <n v="0"/>
    <n v="0"/>
    <n v="0"/>
    <n v="0"/>
    <n v="0"/>
    <n v="0"/>
    <n v="0"/>
    <n v="0"/>
    <n v="1690.9882227846849"/>
    <n v="1690.9882227846849"/>
    <n v="0"/>
    <n v="0"/>
    <n v="1690.9882227846849"/>
    <n v="0"/>
    <n v="0"/>
  </r>
  <r>
    <n v="3137"/>
    <s v="Calgary"/>
    <s v="Developed"/>
    <s v="COUNTRY HILLS"/>
    <x v="1"/>
    <n v="13.324591209699999"/>
    <n v="13.324591209699999"/>
    <n v="0"/>
    <n v="1"/>
    <n v="0"/>
    <n v="345.245046704"/>
    <n v="0"/>
    <n v="345.245046704"/>
    <n v="0"/>
    <n v="11.40888265780073"/>
    <n v="0"/>
    <n v="11.40888265780073"/>
    <n v="0"/>
    <n v="0"/>
    <n v="356.65392936180075"/>
    <n v="0"/>
  </r>
  <r>
    <n v="3138"/>
    <s v="Calgary"/>
    <s v="Developed"/>
    <s v="BEDDINGTON HEIGHTS"/>
    <x v="0"/>
    <n v="55.749016494199999"/>
    <n v="0"/>
    <n v="0"/>
    <n v="0"/>
    <n v="0"/>
    <n v="1991.7370102699999"/>
    <n v="1991.7370102699999"/>
    <n v="0"/>
    <n v="0"/>
    <n v="317.25361340137346"/>
    <n v="317.25361340137346"/>
    <n v="0"/>
    <n v="0"/>
    <n v="2308.9906236713732"/>
    <n v="0"/>
    <n v="0"/>
  </r>
  <r>
    <n v="3139"/>
    <s v="Calgary"/>
    <s v="Developed"/>
    <s v="SKYLINE WEST"/>
    <x v="0"/>
    <n v="22.365151121099998"/>
    <n v="0"/>
    <n v="0"/>
    <n v="0"/>
    <n v="0"/>
    <n v="0"/>
    <n v="0"/>
    <n v="0"/>
    <n v="0"/>
    <n v="816.82787005021748"/>
    <n v="816.82787005021748"/>
    <n v="0"/>
    <n v="0"/>
    <n v="816.82787005021748"/>
    <n v="0"/>
    <n v="0"/>
  </r>
  <r>
    <n v="3140"/>
    <s v="Calgary"/>
    <s v="Developed"/>
    <s v="THORNCLIFFE"/>
    <x v="0"/>
    <n v="25.9906056226"/>
    <n v="0"/>
    <n v="0"/>
    <n v="0"/>
    <n v="0"/>
    <n v="640.25813375600001"/>
    <n v="640.25813375600001"/>
    <n v="0"/>
    <n v="0"/>
    <n v="135.08770451489724"/>
    <n v="135.08770451489724"/>
    <n v="0"/>
    <n v="0"/>
    <n v="775.34583827089727"/>
    <n v="0"/>
    <n v="0"/>
  </r>
  <r>
    <n v="3141"/>
    <s v="Calgary"/>
    <s v="Developed"/>
    <s v="HUNTINGTON HILLS"/>
    <x v="0"/>
    <n v="14.6912522123"/>
    <n v="0"/>
    <n v="0"/>
    <n v="0"/>
    <n v="0"/>
    <n v="600.39150043699999"/>
    <n v="600.39150043699999"/>
    <n v="0"/>
    <n v="0"/>
    <n v="54.99491462120104"/>
    <n v="54.99491462120104"/>
    <n v="0"/>
    <n v="0"/>
    <n v="655.38641505820101"/>
    <n v="0"/>
    <n v="0"/>
  </r>
  <r>
    <n v="3142"/>
    <s v="Calgary"/>
    <s v="Developed"/>
    <s v="GREENVIEW"/>
    <x v="0"/>
    <n v="14.7982261082"/>
    <n v="0"/>
    <n v="0"/>
    <n v="0"/>
    <n v="0"/>
    <n v="904.972580666"/>
    <n v="904.972580666"/>
    <n v="0"/>
    <n v="0"/>
    <n v="183.8354462558444"/>
    <n v="183.8354462558444"/>
    <n v="0"/>
    <n v="0"/>
    <n v="1088.8080269218444"/>
    <n v="0"/>
    <n v="0"/>
  </r>
  <r>
    <n v="3201"/>
    <s v="Calgary"/>
    <s v="Developing"/>
    <s v="PANORAMA HILLS"/>
    <x v="1"/>
    <n v="99.302460952999994"/>
    <n v="99.302460952999994"/>
    <n v="0"/>
    <n v="1"/>
    <n v="0"/>
    <n v="6747"/>
    <n v="0"/>
    <n v="6747"/>
    <n v="0"/>
    <n v="520.86312235624644"/>
    <n v="0"/>
    <n v="520.86312235624644"/>
    <n v="0"/>
    <n v="0"/>
    <n v="7267.8631223562461"/>
    <n v="0"/>
  </r>
  <r>
    <n v="3202"/>
    <s v="Calgary"/>
    <s v="Developing"/>
    <s v="PANORAMA HILLS"/>
    <x v="1"/>
    <n v="120.123002124"/>
    <n v="120.123002124"/>
    <n v="0"/>
    <n v="1"/>
    <n v="0"/>
    <n v="6534"/>
    <n v="0"/>
    <n v="6534"/>
    <n v="0"/>
    <n v="567.60026507842588"/>
    <n v="0"/>
    <n v="567.60026507842588"/>
    <n v="0"/>
    <n v="0"/>
    <n v="7101.6002650784258"/>
    <n v="0"/>
  </r>
  <r>
    <n v="3203"/>
    <s v="Calgary"/>
    <s v="Developing"/>
    <s v="PANORAMA HILLS"/>
    <x v="1"/>
    <n v="67.014543211100005"/>
    <n v="67.014543211100005"/>
    <n v="0"/>
    <n v="1"/>
    <n v="0"/>
    <n v="3980"/>
    <n v="0"/>
    <n v="3980"/>
    <n v="0"/>
    <n v="405.41391351786854"/>
    <n v="0"/>
    <n v="405.41391351786854"/>
    <n v="0"/>
    <n v="0"/>
    <n v="4385.4139135178684"/>
    <n v="0"/>
  </r>
  <r>
    <n v="3204"/>
    <s v="Calgary"/>
    <s v="Developing"/>
    <s v="PANORAMA HILLS"/>
    <x v="1"/>
    <n v="28.069795675999998"/>
    <n v="28.069795675999998"/>
    <n v="0"/>
    <n v="1"/>
    <n v="0"/>
    <n v="885"/>
    <n v="0"/>
    <n v="885"/>
    <n v="0"/>
    <n v="76.436554767000004"/>
    <n v="0"/>
    <n v="76.436554767000004"/>
    <n v="0"/>
    <n v="0"/>
    <n v="961.43655476699996"/>
    <n v="0"/>
  </r>
  <r>
    <n v="3205"/>
    <s v="Calgary"/>
    <s v="Developing"/>
    <s v="PANORAMA HILLS"/>
    <x v="1"/>
    <n v="109.755388525"/>
    <n v="109.755388525"/>
    <n v="0"/>
    <n v="1"/>
    <n v="0"/>
    <n v="4678"/>
    <n v="0"/>
    <n v="4678"/>
    <n v="0"/>
    <n v="702.07764654814821"/>
    <n v="0"/>
    <n v="702.07764654814821"/>
    <n v="0"/>
    <n v="0"/>
    <n v="5380.0776465481486"/>
    <n v="0"/>
  </r>
  <r>
    <n v="3206"/>
    <s v="Calgary"/>
    <s v="Developed"/>
    <s v="COUNTRY HILLS"/>
    <x v="1"/>
    <n v="27.788035772499999"/>
    <n v="27.788035772499999"/>
    <n v="0"/>
    <n v="1"/>
    <n v="0"/>
    <n v="915.36803773400004"/>
    <n v="0"/>
    <n v="915.36803773400004"/>
    <n v="0"/>
    <n v="209.09778231440006"/>
    <n v="0"/>
    <n v="209.09778231440006"/>
    <n v="0"/>
    <n v="0"/>
    <n v="1124.4658200484"/>
    <n v="0"/>
  </r>
  <r>
    <n v="3207"/>
    <s v="Calgary"/>
    <s v="Developed"/>
    <s v="COUNTRY HILLS"/>
    <x v="1"/>
    <n v="32.138079764099999"/>
    <n v="32.138079764099999"/>
    <n v="0"/>
    <n v="1"/>
    <n v="0"/>
    <n v="1161.71370217"/>
    <n v="0"/>
    <n v="1161.71370217"/>
    <n v="0"/>
    <n v="40.811933685362504"/>
    <n v="0"/>
    <n v="40.811933685362504"/>
    <n v="0"/>
    <n v="0"/>
    <n v="1202.5256358553625"/>
    <n v="0"/>
  </r>
  <r>
    <n v="3208"/>
    <s v="Calgary"/>
    <s v="Developed"/>
    <s v="COUNTRY HILLS"/>
    <x v="1"/>
    <n v="30.988212747799999"/>
    <n v="30.988212747799999"/>
    <n v="0"/>
    <n v="1"/>
    <n v="0"/>
    <n v="729.02687917799994"/>
    <n v="0"/>
    <n v="729.02687917799994"/>
    <n v="0"/>
    <n v="253.97304078819937"/>
    <n v="0"/>
    <n v="253.97304078819937"/>
    <n v="0"/>
    <n v="0"/>
    <n v="982.99991996619929"/>
    <n v="0"/>
  </r>
  <r>
    <n v="3209"/>
    <s v="Calgary"/>
    <s v="Developed"/>
    <s v="AURORA BUSINESS PARK"/>
    <x v="1"/>
    <n v="18.4244737579"/>
    <n v="8.80631297483"/>
    <n v="9.6181607830699996"/>
    <n v="0.47796822262313199"/>
    <n v="0.52203177737686801"/>
    <n v="0"/>
    <n v="0"/>
    <n v="0"/>
    <n v="0"/>
    <n v="3202.0222404878195"/>
    <n v="0"/>
    <n v="1530.464879085702"/>
    <n v="1671.5573614021175"/>
    <n v="0"/>
    <n v="1530.464879085702"/>
    <n v="1671.5573614021175"/>
  </r>
  <r>
    <n v="3210"/>
    <s v="Calgary"/>
    <s v="Developed"/>
    <s v="AURORA BUSINESS PARK"/>
    <x v="1"/>
    <n v="27.606243301559999"/>
    <n v="7.975046239160001"/>
    <n v="19.631197062399998"/>
    <n v="0.28888560287046877"/>
    <n v="0.71111439712953128"/>
    <n v="0"/>
    <n v="0"/>
    <n v="0"/>
    <n v="0"/>
    <n v="157.66632601085584"/>
    <n v="0"/>
    <n v="45.547531642017958"/>
    <n v="112.11879436883788"/>
    <n v="0"/>
    <n v="45.547531642017958"/>
    <n v="112.11879436883788"/>
  </r>
  <r>
    <n v="3211"/>
    <s v="Calgary"/>
    <s v="Developed"/>
    <s v="AURORA BUSINESS PARK"/>
    <x v="1"/>
    <n v="17.075960356093997"/>
    <n v="4.9764382993998879E-2"/>
    <n v="17.026195973099998"/>
    <n v="2.9142948306412047E-3"/>
    <n v="0.99708570516935879"/>
    <n v="0"/>
    <n v="0"/>
    <n v="0"/>
    <n v="0"/>
    <n v="106.37792371075614"/>
    <n v="0"/>
    <n v="0.31001663316460104"/>
    <n v="106.06790707759153"/>
    <n v="0"/>
    <n v="0.31001663316460104"/>
    <n v="106.06790707759153"/>
  </r>
  <r>
    <n v="3212"/>
    <s v="Calgary"/>
    <s v="Developed"/>
    <s v="AURORA BUSINESS PARK"/>
    <x v="1"/>
    <n v="3.0341112809199999"/>
    <n v="0"/>
    <n v="3.0341112809199999"/>
    <n v="0"/>
    <n v="1"/>
    <n v="0"/>
    <n v="0"/>
    <n v="0"/>
    <n v="0"/>
    <n v="0"/>
    <n v="0"/>
    <n v="0"/>
    <n v="0"/>
    <n v="0"/>
    <n v="0"/>
    <n v="0"/>
  </r>
  <r>
    <n v="3213"/>
    <s v="Calgary"/>
    <s v="Developed"/>
    <s v="AURORA BUSINESS PARK"/>
    <x v="1"/>
    <n v="13.497197478"/>
    <n v="0"/>
    <n v="13.497197478"/>
    <n v="0"/>
    <n v="1"/>
    <n v="63.069941814099998"/>
    <n v="0"/>
    <n v="0"/>
    <n v="63.069941814099998"/>
    <n v="60.698215068721019"/>
    <n v="0"/>
    <n v="0"/>
    <n v="60.698215068721019"/>
    <n v="0"/>
    <n v="0"/>
    <n v="123.76815688282102"/>
  </r>
  <r>
    <n v="3214"/>
    <s v="Calgary"/>
    <s v="Developed"/>
    <s v="AURORA BUSINESS PARK"/>
    <x v="1"/>
    <n v="19.728341648245102"/>
    <n v="1.0685663545100255E-2"/>
    <n v="19.717655984700002"/>
    <n v="5.4164023188694001E-4"/>
    <n v="0.99945835976811304"/>
    <n v="106.545338599"/>
    <n v="0"/>
    <n v="5.7709241905234902E-2"/>
    <n v="106.48762935709476"/>
    <n v="2366.4600518973498"/>
    <n v="0"/>
    <n v="1.2817699712608606"/>
    <n v="2365.1782819260889"/>
    <n v="0"/>
    <n v="1.3394792131660955"/>
    <n v="2471.6659112831835"/>
  </r>
  <r>
    <n v="3215"/>
    <s v="Calgary"/>
    <s v="Developed"/>
    <s v="HARVEST HILLS"/>
    <x v="1"/>
    <n v="26.96668778837228"/>
    <n v="26.966637407299999"/>
    <n v="5.0381072280300002E-5"/>
    <n v="0.99999813172931451"/>
    <n v="1.8682706854900033E-6"/>
    <n v="995.87738153600003"/>
    <n v="0"/>
    <n v="995.87552096748175"/>
    <n v="1.8605685182662523E-3"/>
    <n v="96.144798191211763"/>
    <n v="0"/>
    <n v="96.144618566703741"/>
    <n v="1.7962450802299322E-4"/>
    <n v="0"/>
    <n v="1092.0201395341855"/>
    <n v="2.0401930262892456E-3"/>
  </r>
  <r>
    <n v="3216"/>
    <s v="Calgary"/>
    <s v="Developed"/>
    <s v="HARVEST HILLS"/>
    <x v="1"/>
    <n v="70.099428216099994"/>
    <n v="70.099428216099994"/>
    <n v="0"/>
    <n v="1"/>
    <n v="0"/>
    <n v="2101.5753755800001"/>
    <n v="0"/>
    <n v="2101.5753755800001"/>
    <n v="0"/>
    <n v="459.39492517523661"/>
    <n v="0"/>
    <n v="459.39492517523661"/>
    <n v="0"/>
    <n v="0"/>
    <n v="2560.9703007552366"/>
    <n v="0"/>
  </r>
  <r>
    <n v="3217"/>
    <s v="Calgary"/>
    <s v="Developed"/>
    <s v="HARVEST HILLS"/>
    <x v="1"/>
    <n v="21.961662240799999"/>
    <n v="21.961662240799999"/>
    <n v="0"/>
    <n v="1"/>
    <n v="0"/>
    <n v="866.70061431099998"/>
    <n v="0"/>
    <n v="866.70061431099998"/>
    <n v="0"/>
    <n v="174.48937181422698"/>
    <n v="0"/>
    <n v="174.48937181422698"/>
    <n v="0"/>
    <n v="0"/>
    <n v="1041.1899861252271"/>
    <n v="0"/>
  </r>
  <r>
    <n v="3218"/>
    <s v="Calgary"/>
    <s v="Developed"/>
    <s v="HARVEST HILLS"/>
    <x v="1"/>
    <n v="34.985301205399999"/>
    <n v="34.985301205399999"/>
    <n v="0"/>
    <n v="1"/>
    <n v="0"/>
    <n v="1232.1619798700001"/>
    <n v="0"/>
    <n v="1232.1619798700001"/>
    <n v="0"/>
    <n v="226.47404004160217"/>
    <n v="0"/>
    <n v="226.47404004160217"/>
    <n v="0"/>
    <n v="0"/>
    <n v="1458.6360199116023"/>
    <n v="0"/>
  </r>
  <r>
    <n v="3219"/>
    <s v="Calgary"/>
    <s v="Developing"/>
    <s v="COUNTRY HILLS VILLAGE"/>
    <x v="1"/>
    <n v="14.727320307499999"/>
    <n v="14.727320307499999"/>
    <n v="0"/>
    <n v="1"/>
    <n v="0"/>
    <n v="0"/>
    <n v="0"/>
    <n v="0"/>
    <n v="0"/>
    <n v="573.94821140914314"/>
    <n v="0"/>
    <n v="573.94821140914314"/>
    <n v="0"/>
    <n v="0"/>
    <n v="573.94821140914314"/>
    <n v="0"/>
  </r>
  <r>
    <n v="3220"/>
    <s v="Calgary"/>
    <s v="Developing"/>
    <s v="COVENTRY HILLS"/>
    <x v="1"/>
    <n v="13.6649259032"/>
    <n v="13.6649259032"/>
    <n v="0"/>
    <n v="1"/>
    <n v="0"/>
    <n v="0"/>
    <n v="0"/>
    <n v="0"/>
    <n v="0"/>
    <n v="382.78790338276559"/>
    <n v="0"/>
    <n v="382.78790338276559"/>
    <n v="0"/>
    <n v="0"/>
    <n v="382.78790338276559"/>
    <n v="0"/>
  </r>
  <r>
    <n v="3221"/>
    <s v="Calgary"/>
    <s v="Developing"/>
    <s v="COUNTRY HILLS VILLAGE"/>
    <x v="1"/>
    <n v="31.544296793699999"/>
    <n v="31.544296793699999"/>
    <n v="0"/>
    <n v="1"/>
    <n v="0"/>
    <n v="227"/>
    <n v="0"/>
    <n v="227"/>
    <n v="0"/>
    <n v="775.29722622257088"/>
    <n v="0"/>
    <n v="775.29722622257088"/>
    <n v="0"/>
    <n v="0"/>
    <n v="1002.2972262225709"/>
    <n v="0"/>
  </r>
  <r>
    <n v="3222"/>
    <s v="Calgary"/>
    <s v="Developing"/>
    <s v="COUNTRY HILLS VILLAGE"/>
    <x v="1"/>
    <n v="24.8068244653"/>
    <n v="24.8068244653"/>
    <n v="0"/>
    <n v="1"/>
    <n v="0"/>
    <n v="2370"/>
    <n v="0"/>
    <n v="2370"/>
    <n v="0"/>
    <n v="225.93741466999998"/>
    <n v="0"/>
    <n v="225.93741466999998"/>
    <n v="0"/>
    <n v="0"/>
    <n v="2595.9374146700002"/>
    <n v="0"/>
  </r>
  <r>
    <n v="3223"/>
    <s v="Calgary"/>
    <s v="Developing"/>
    <s v="COVENTRY HILLS"/>
    <x v="1"/>
    <n v="60.595408212403974"/>
    <n v="60.595342190399997"/>
    <n v="6.6022003978000003E-5"/>
    <n v="0.99999891044542932"/>
    <n v="1.0895545706768317E-6"/>
    <n v="2728"/>
    <n v="0"/>
    <n v="2727.9970276951312"/>
    <n v="2.9723048688063969E-3"/>
    <n v="221.85840571751353"/>
    <n v="0"/>
    <n v="221.85816399067355"/>
    <n v="2.4172683999259181E-4"/>
    <n v="0"/>
    <n v="2949.8551916858046"/>
    <n v="3.2140317087989887E-3"/>
  </r>
  <r>
    <n v="3224"/>
    <s v="Calgary"/>
    <s v="Developing"/>
    <s v="COVENTRY HILLS"/>
    <x v="1"/>
    <n v="61.537704246899999"/>
    <n v="61.537704246899999"/>
    <n v="0"/>
    <n v="1"/>
    <n v="0"/>
    <n v="2899"/>
    <n v="0"/>
    <n v="2899"/>
    <n v="0"/>
    <n v="471.7168774539133"/>
    <n v="0"/>
    <n v="471.7168774539133"/>
    <n v="0"/>
    <n v="0"/>
    <n v="3370.7168774539132"/>
    <n v="0"/>
  </r>
  <r>
    <n v="3225"/>
    <s v="Calgary"/>
    <s v="Developing"/>
    <s v="COVENTRY HILLS"/>
    <x v="1"/>
    <n v="91.222611902699995"/>
    <n v="91.222611902699995"/>
    <n v="0"/>
    <n v="1"/>
    <n v="0"/>
    <n v="4709"/>
    <n v="0"/>
    <n v="4709"/>
    <n v="0"/>
    <n v="658.25912553156854"/>
    <n v="0"/>
    <n v="658.25912553156854"/>
    <n v="0"/>
    <n v="0"/>
    <n v="5367.2591255315683"/>
    <n v="0"/>
  </r>
  <r>
    <n v="3226"/>
    <s v="Calgary"/>
    <s v="Developing"/>
    <s v="COVENTRY HILLS"/>
    <x v="1"/>
    <n v="87.785075520899994"/>
    <n v="87.785075520899994"/>
    <n v="0"/>
    <n v="1"/>
    <n v="0"/>
    <n v="4802"/>
    <n v="0"/>
    <n v="4802"/>
    <n v="0"/>
    <n v="301.93204727339969"/>
    <n v="0"/>
    <n v="301.93204727339969"/>
    <n v="0"/>
    <n v="0"/>
    <n v="5103.9320472733998"/>
    <n v="0"/>
  </r>
  <r>
    <n v="3227"/>
    <s v="Calgary"/>
    <s v="Developing"/>
    <s v="COVENTRY HILLS"/>
    <x v="1"/>
    <n v="48.28433587517263"/>
    <n v="48.284246255600003"/>
    <n v="8.9619572629100005E-5"/>
    <n v="0.99999814392036257"/>
    <n v="1.8560796374300637E-6"/>
    <n v="2529"/>
    <n v="0"/>
    <n v="2528.9953059745972"/>
    <n v="4.694025403060631E-3"/>
    <n v="138.22174968280967"/>
    <n v="0"/>
    <n v="138.22149313223463"/>
    <n v="2.5655057503621838E-4"/>
    <n v="0"/>
    <n v="2667.2167991068318"/>
    <n v="4.9505759780968496E-3"/>
  </r>
  <r>
    <n v="3228"/>
    <s v="Calgary"/>
    <s v="Developing"/>
    <s v="STONEY 4"/>
    <x v="1"/>
    <n v="35.005728760649895"/>
    <n v="7.3953914089898376E-2"/>
    <n v="34.931774846559996"/>
    <n v="2.1126231822098307E-3"/>
    <n v="0.99788737681779016"/>
    <n v="0"/>
    <n v="0"/>
    <n v="0"/>
    <n v="0"/>
    <n v="0"/>
    <n v="0"/>
    <n v="0"/>
    <n v="0"/>
    <n v="0"/>
    <n v="0"/>
    <n v="0"/>
  </r>
  <r>
    <n v="3229"/>
    <s v="Calgary"/>
    <s v="Developed"/>
    <s v="STONEY 1"/>
    <x v="1"/>
    <n v="63.439353190299997"/>
    <n v="0"/>
    <n v="63.439353190299997"/>
    <n v="0"/>
    <n v="1"/>
    <n v="0"/>
    <n v="0"/>
    <n v="0"/>
    <n v="0"/>
    <n v="106.26926132698544"/>
    <n v="0"/>
    <n v="0"/>
    <n v="106.26926132698544"/>
    <n v="0"/>
    <n v="0"/>
    <n v="106.26926132698544"/>
  </r>
  <r>
    <n v="3230"/>
    <s v="Calgary"/>
    <s v="Developed"/>
    <s v="STONEY 1"/>
    <x v="1"/>
    <n v="162.0689510023405"/>
    <n v="89.328976881100004"/>
    <n v="72.739974121240493"/>
    <n v="0.55117884288527275"/>
    <n v="0.44882115711472725"/>
    <n v="0"/>
    <n v="0"/>
    <n v="0"/>
    <n v="0"/>
    <n v="9224.9999999999818"/>
    <n v="0"/>
    <n v="5084.6248256166309"/>
    <n v="4140.3751743833509"/>
    <n v="0"/>
    <n v="5084.6248256166309"/>
    <n v="4140.3751743833509"/>
  </r>
  <r>
    <n v="3231"/>
    <s v="Calgary"/>
    <s v="Developed"/>
    <s v="STONEY 1"/>
    <x v="1"/>
    <n v="73.300699884579998"/>
    <n v="1.3077828426799982"/>
    <n v="71.9929170419"/>
    <n v="1.7841341825374737E-2"/>
    <n v="0.98215865817462522"/>
    <n v="7.96028391829"/>
    <n v="0"/>
    <n v="0.14202214641324529"/>
    <n v="7.8182617718767542"/>
    <n v="2063.999999999995"/>
    <n v="0"/>
    <n v="36.824529527573368"/>
    <n v="2027.1754704724215"/>
    <n v="0"/>
    <n v="36.966551673986615"/>
    <n v="2034.9937322442981"/>
  </r>
  <r>
    <n v="3232"/>
    <s v="Calgary"/>
    <s v="Developed"/>
    <s v="STONEY 1"/>
    <x v="1"/>
    <n v="55.336972425599996"/>
    <n v="40.550274064699998"/>
    <n v="14.786698360899999"/>
    <n v="0.73278808520324157"/>
    <n v="0.26721191479675843"/>
    <n v="1.8369885965299999"/>
    <n v="0"/>
    <n v="1.3461233561914088"/>
    <n v="0.49086524033859119"/>
    <n v="4631.9999999999764"/>
    <n v="0"/>
    <n v="3394.2744106613977"/>
    <n v="1237.7255893385786"/>
    <n v="0"/>
    <n v="3395.6205340175893"/>
    <n v="1238.2164545789171"/>
  </r>
  <r>
    <n v="3234"/>
    <s v="Calgary"/>
    <s v="Developed"/>
    <s v="STONEY 1"/>
    <x v="1"/>
    <n v="8.7921187208900005"/>
    <n v="0"/>
    <n v="8.7921187208900005"/>
    <n v="0"/>
    <n v="1"/>
    <n v="0"/>
    <n v="0"/>
    <n v="0"/>
    <n v="0"/>
    <n v="10.903597877197976"/>
    <n v="0"/>
    <n v="0"/>
    <n v="10.903597877197976"/>
    <n v="0"/>
    <n v="0"/>
    <n v="10.903597877197976"/>
  </r>
  <r>
    <n v="3235"/>
    <s v="Calgary"/>
    <s v="Developed"/>
    <s v="AURORA BUSINESS PARK"/>
    <x v="1"/>
    <n v="25.865578696179998"/>
    <n v="6.0569033369799996"/>
    <n v="19.808675359199999"/>
    <n v="0.23416848345537011"/>
    <n v="0.76583151654462989"/>
    <n v="0"/>
    <n v="0"/>
    <n v="0"/>
    <n v="0"/>
    <n v="119.464304306502"/>
    <n v="0"/>
    <n v="27.974774966504416"/>
    <n v="91.489529339997588"/>
    <n v="0"/>
    <n v="27.974774966504416"/>
    <n v="91.489529339997588"/>
  </r>
  <r>
    <n v="3236"/>
    <s v="Calgary"/>
    <s v="Developing"/>
    <s v="PANORAMA HILLS"/>
    <x v="1"/>
    <n v="38.378554273399999"/>
    <n v="38.378554273399999"/>
    <n v="0"/>
    <n v="1"/>
    <n v="0"/>
    <n v="1839"/>
    <n v="0"/>
    <n v="1839"/>
    <n v="0"/>
    <n v="265.56071017488887"/>
    <n v="0"/>
    <n v="265.56071017488887"/>
    <n v="0"/>
    <n v="0"/>
    <n v="2104.5607101748888"/>
    <n v="0"/>
  </r>
  <r>
    <n v="3237"/>
    <s v="Calgary"/>
    <s v="Developed"/>
    <s v="HARVEST HILLS"/>
    <x v="1"/>
    <n v="26.442943437899999"/>
    <n v="26.442943437899999"/>
    <n v="0"/>
    <n v="1"/>
    <n v="0"/>
    <n v="1052.52888132"/>
    <n v="0"/>
    <n v="1052.52888132"/>
    <n v="0"/>
    <n v="442.42811678361801"/>
    <n v="0"/>
    <n v="442.42811678361801"/>
    <n v="0"/>
    <n v="0"/>
    <n v="1494.9569981036179"/>
    <n v="0"/>
  </r>
  <r>
    <n v="3238"/>
    <s v="Calgary"/>
    <s v="Developing"/>
    <s v="PANORAMA HILLS"/>
    <x v="1"/>
    <n v="22.4128033786"/>
    <n v="22.4128033786"/>
    <n v="0"/>
    <n v="1"/>
    <n v="0"/>
    <n v="1047"/>
    <n v="0"/>
    <n v="1047"/>
    <n v="0"/>
    <n v="98.01833626036877"/>
    <n v="0"/>
    <n v="98.01833626036877"/>
    <n v="0"/>
    <n v="0"/>
    <n v="1145.0183362603689"/>
    <n v="0"/>
  </r>
  <r>
    <n v="3239"/>
    <s v="Calgary"/>
    <s v="Developing"/>
    <s v="COUNTRY HILLS VILLAGE"/>
    <x v="1"/>
    <n v="10.3137466198"/>
    <n v="10.3137466198"/>
    <n v="0"/>
    <n v="1"/>
    <n v="0"/>
    <n v="0"/>
    <n v="0"/>
    <n v="0"/>
    <n v="0"/>
    <n v="602.17694491211489"/>
    <n v="0"/>
    <n v="602.17694491211489"/>
    <n v="0"/>
    <n v="0"/>
    <n v="602.17694491211489"/>
    <n v="0"/>
  </r>
  <r>
    <n v="3240"/>
    <s v="Calgary"/>
    <s v="Developed"/>
    <s v="HARVEST HILLS"/>
    <x v="1"/>
    <n v="31.72526547699"/>
    <n v="26.760242758099999"/>
    <n v="4.9650227188900002"/>
    <n v="0.84349941145516716"/>
    <n v="0.15650058854483284"/>
    <n v="37.011524655300001"/>
    <n v="0"/>
    <n v="31.219199263803958"/>
    <n v="5.7923253914960418"/>
    <n v="42.327636964561016"/>
    <n v="0"/>
    <n v="35.703336867895196"/>
    <n v="6.624300096665821"/>
    <n v="0"/>
    <n v="66.922536131699161"/>
    <n v="12.416625488161863"/>
  </r>
  <r>
    <n v="3309"/>
    <s v="Calgary"/>
    <s v="Developing"/>
    <s v="02L"/>
    <x v="1"/>
    <n v="175.72200101799999"/>
    <n v="0"/>
    <n v="175.72200101799999"/>
    <n v="0"/>
    <n v="1"/>
    <n v="10554.0535495"/>
    <n v="0"/>
    <n v="0"/>
    <n v="10554.0535495"/>
    <n v="50.084595275881874"/>
    <n v="0"/>
    <n v="0"/>
    <n v="50.084595275881874"/>
    <n v="0"/>
    <n v="0"/>
    <n v="10604.138144775883"/>
  </r>
  <r>
    <n v="3310"/>
    <s v="Calgary"/>
    <s v="Developing"/>
    <s v="02L"/>
    <x v="1"/>
    <n v="72.833503593675005"/>
    <n v="0"/>
    <n v="72.833503593675005"/>
    <n v="0"/>
    <n v="1"/>
    <n v="3736.5013728499998"/>
    <n v="0"/>
    <n v="0"/>
    <n v="3736.5013728499998"/>
    <n v="86.902499463526695"/>
    <n v="0"/>
    <n v="0"/>
    <n v="86.902499463526695"/>
    <n v="0"/>
    <n v="0"/>
    <n v="3823.4038723135263"/>
  </r>
  <r>
    <n v="3311"/>
    <s v="Calgary"/>
    <s v="Developing"/>
    <s v="EVANSTON"/>
    <x v="1"/>
    <n v="79.252413978500002"/>
    <n v="77.974829214400003"/>
    <n v="1.2775847641"/>
    <n v="0.98387954763817553"/>
    <n v="1.6120452361824467E-2"/>
    <n v="4994.03"/>
    <n v="0"/>
    <n v="4913.5239772914774"/>
    <n v="80.506022708522238"/>
    <n v="436.99924155353938"/>
    <n v="0"/>
    <n v="429.9546160979221"/>
    <n v="7.0446254556172541"/>
    <n v="0"/>
    <n v="5343.4785933894"/>
    <n v="87.550648164139488"/>
  </r>
  <r>
    <n v="3312"/>
    <s v="Calgary"/>
    <s v="Developing"/>
    <s v="EVANSTON"/>
    <x v="1"/>
    <n v="80.4540321068"/>
    <n v="80.4540321068"/>
    <n v="0"/>
    <n v="1"/>
    <n v="0"/>
    <n v="4198"/>
    <n v="0"/>
    <n v="4198"/>
    <n v="0"/>
    <n v="448.8029158275329"/>
    <n v="0"/>
    <n v="448.8029158275329"/>
    <n v="0"/>
    <n v="0"/>
    <n v="4646.8029158275331"/>
    <n v="0"/>
  </r>
  <r>
    <n v="3313"/>
    <s v="Calgary"/>
    <s v="Developing"/>
    <s v="EVANSTON"/>
    <x v="1"/>
    <n v="71.913922306399996"/>
    <n v="71.913922306399996"/>
    <n v="0"/>
    <n v="1"/>
    <n v="0"/>
    <n v="3604.85"/>
    <n v="0"/>
    <n v="3604.85"/>
    <n v="0"/>
    <n v="296.44779012671904"/>
    <n v="0"/>
    <n v="296.44779012671904"/>
    <n v="0"/>
    <n v="0"/>
    <n v="3901.2977901267191"/>
    <n v="0"/>
  </r>
  <r>
    <n v="3314"/>
    <s v="Calgary"/>
    <s v="Developing"/>
    <s v="EVANSTON"/>
    <x v="1"/>
    <n v="142.14484775500259"/>
    <n v="142.139975553"/>
    <n v="4.8722020026E-3"/>
    <n v="0.99996572368200787"/>
    <n v="3.4276317992132377E-5"/>
    <n v="6732.8620000000001"/>
    <n v="0"/>
    <n v="6732.6312222810911"/>
    <n v="0.23077771890914439"/>
    <n v="3780.323534913146"/>
    <n v="0"/>
    <n v="3780.19395934155"/>
    <n v="0.12957557159582495"/>
    <n v="0"/>
    <n v="10512.82518162264"/>
    <n v="0.36035329050496934"/>
  </r>
  <r>
    <n v="3315"/>
    <s v="Calgary"/>
    <s v="Developing"/>
    <s v="AMBLETON"/>
    <x v="1"/>
    <n v="61.571593206245694"/>
    <n v="34.28189111719999"/>
    <n v="27.289702089045701"/>
    <n v="0.5567809655723267"/>
    <n v="0.4432190344276733"/>
    <n v="5511.8523282300002"/>
    <n v="0"/>
    <n v="3068.8944614039765"/>
    <n v="2442.9578668260237"/>
    <n v="1.7060989501592909E-5"/>
    <n v="0"/>
    <n v="9.4992342083162288E-6"/>
    <n v="7.5617552932766804E-6"/>
    <n v="0"/>
    <n v="3068.8944709032107"/>
    <n v="2442.9578743877792"/>
  </r>
  <r>
    <n v="3316"/>
    <s v="Calgary"/>
    <s v="Developing"/>
    <s v="02L"/>
    <x v="1"/>
    <n v="63.967449106364924"/>
    <n v="1.1440886492408708E-4"/>
    <n v="63.9673346975"/>
    <n v="1.7885481838403199E-6"/>
    <n v="0.99999821145181611"/>
    <n v="3315.3431887299998"/>
    <n v="0"/>
    <n v="5.9296510390104158E-3"/>
    <n v="3315.3372590789609"/>
    <n v="50.168837867076881"/>
    <n v="0"/>
    <n v="8.9729383852539822E-5"/>
    <n v="50.168748137693029"/>
    <n v="0"/>
    <n v="6.019380422862956E-3"/>
    <n v="3365.5060072166539"/>
  </r>
  <r>
    <n v="3317"/>
    <s v="Calgary"/>
    <s v="Developing"/>
    <s v="02L"/>
    <x v="1"/>
    <n v="129.02715559399999"/>
    <n v="0"/>
    <n v="129.02715559399999"/>
    <n v="0"/>
    <n v="1"/>
    <n v="9456.7902357500006"/>
    <n v="0"/>
    <n v="0"/>
    <n v="9456.7902357500006"/>
    <n v="50.056279600417675"/>
    <n v="0"/>
    <n v="0"/>
    <n v="50.056279600417675"/>
    <n v="0"/>
    <n v="0"/>
    <n v="9506.8465153504185"/>
  </r>
  <r>
    <n v="3318"/>
    <s v="Calgary"/>
    <s v="Developing"/>
    <s v="02L"/>
    <x v="1"/>
    <n v="130.51035573199999"/>
    <n v="0"/>
    <n v="130.51035573199999"/>
    <n v="0"/>
    <n v="1"/>
    <n v="6563.1138613200001"/>
    <n v="0"/>
    <n v="0"/>
    <n v="6563.1138613200001"/>
    <n v="50.168837962000055"/>
    <n v="0"/>
    <n v="0"/>
    <n v="50.168837962000055"/>
    <n v="0"/>
    <n v="0"/>
    <n v="6613.2826992820001"/>
  </r>
  <r>
    <n v="3323"/>
    <s v="Calgary"/>
    <s v="Developing"/>
    <s v="03W"/>
    <x v="1"/>
    <n v="130.51851934000001"/>
    <n v="0"/>
    <n v="130.51851934000001"/>
    <n v="0"/>
    <n v="1"/>
    <n v="7300.5629676600001"/>
    <n v="0"/>
    <n v="0"/>
    <n v="7300.5629676600001"/>
    <n v="13.614151950000027"/>
    <n v="0"/>
    <n v="0"/>
    <n v="13.614151950000027"/>
    <n v="0"/>
    <n v="0"/>
    <n v="7314.1771196099999"/>
  </r>
  <r>
    <n v="3324"/>
    <s v="Calgary"/>
    <s v="Developing"/>
    <s v="03W"/>
    <x v="1"/>
    <n v="124.254000375012"/>
    <n v="0"/>
    <n v="124.254000375012"/>
    <n v="0"/>
    <n v="1"/>
    <n v="9437.1225421599993"/>
    <n v="0"/>
    <n v="0"/>
    <n v="9437.1225421599993"/>
    <n v="6.2481351740201597E-14"/>
    <n v="0"/>
    <n v="0"/>
    <n v="6.2481351740201597E-14"/>
    <n v="0"/>
    <n v="0"/>
    <n v="9437.1225421599993"/>
  </r>
  <r>
    <n v="3325"/>
    <s v="Calgary"/>
    <s v="Developing"/>
    <s v="LIVINGSTON"/>
    <x v="1"/>
    <n v="127.723140764283"/>
    <n v="19.108277066599996"/>
    <n v="108.61486369768301"/>
    <n v="0.14960700897470813"/>
    <n v="0.85039299102529187"/>
    <n v="8593.05431082"/>
    <n v="0"/>
    <n v="1285.5811533990022"/>
    <n v="7307.4731574209982"/>
    <n v="60.913590385238308"/>
    <n v="0"/>
    <n v="9.1131000634460424"/>
    <n v="51.800490321792267"/>
    <n v="0"/>
    <n v="1294.6942534624484"/>
    <n v="7359.2736477427907"/>
  </r>
  <r>
    <n v="3326"/>
    <s v="Calgary"/>
    <s v="Developing"/>
    <s v="CARRINGTON"/>
    <x v="1"/>
    <n v="106.23277848419987"/>
    <n v="90.694207540099995"/>
    <n v="15.538570944099879"/>
    <n v="0.85373091840565063"/>
    <n v="0.14626908159434937"/>
    <n v="6390.4210281400001"/>
    <n v="0"/>
    <n v="5455.7000133527445"/>
    <n v="934.72101478725563"/>
    <n v="872.73250755499066"/>
    <n v="0"/>
    <n v="745.07872519738862"/>
    <n v="127.65378235760205"/>
    <n v="0"/>
    <n v="6200.7787385501333"/>
    <n v="1062.3747971448577"/>
  </r>
  <r>
    <n v="3327"/>
    <s v="Calgary"/>
    <s v="Developing"/>
    <s v="LIVINGSTON"/>
    <x v="1"/>
    <n v="114.18687289219694"/>
    <n v="6.9668167667200009"/>
    <n v="107.22005612547694"/>
    <n v="6.1012414039022904E-2"/>
    <n v="0.93898758596097709"/>
    <n v="9066.6320518199991"/>
    <n v="0"/>
    <n v="553.17710868511756"/>
    <n v="8513.4549431348823"/>
    <n v="2947.0023598394232"/>
    <n v="0"/>
    <n v="179.80372815250044"/>
    <n v="2767.1986316869229"/>
    <n v="0"/>
    <n v="732.98083683761797"/>
    <n v="11280.653574821805"/>
  </r>
  <r>
    <n v="3328"/>
    <s v="Calgary"/>
    <s v="Developing"/>
    <s v="LIVINGSTON"/>
    <x v="1"/>
    <n v="53.515959334106"/>
    <n v="33.429625496200003"/>
    <n v="20.086333837906"/>
    <n v="0.62466647168735567"/>
    <n v="0.37533352831264433"/>
    <n v="5667.4199781799998"/>
    <n v="0"/>
    <n v="3540.2472413401306"/>
    <n v="2127.1727368398692"/>
    <n v="14.911366108461481"/>
    <n v="0"/>
    <n v="9.3146304550110486"/>
    <n v="5.5967356534504322"/>
    <n v="0"/>
    <n v="3549.5618717951415"/>
    <n v="2132.7694724933199"/>
  </r>
  <r>
    <n v="3329"/>
    <s v="Calgary"/>
    <s v="Developing"/>
    <s v="LIVINGSTON"/>
    <x v="1"/>
    <n v="125.85564710055171"/>
    <n v="2.5404337933200054"/>
    <n v="123.3152133072317"/>
    <n v="2.0185298410093106E-2"/>
    <n v="0.97981470158990691"/>
    <n v="7984.9029403200002"/>
    <n v="0"/>
    <n v="161.17764862598906"/>
    <n v="7823.7252916940115"/>
    <n v="10.90591539696586"/>
    <n v="0"/>
    <n v="0.2201391567229849"/>
    <n v="10.685776240242875"/>
    <n v="0"/>
    <n v="161.39778778271204"/>
    <n v="7834.4110679342548"/>
  </r>
  <r>
    <n v="3330"/>
    <s v="Calgary"/>
    <s v="Developing"/>
    <s v="03W"/>
    <x v="1"/>
    <n v="130.39293738699999"/>
    <n v="0"/>
    <n v="130.39293738699999"/>
    <n v="0"/>
    <n v="1"/>
    <n v="7374.81554203"/>
    <n v="0"/>
    <n v="0"/>
    <n v="7374.81554203"/>
    <n v="0.79065131615183948"/>
    <n v="0"/>
    <n v="0"/>
    <n v="0.79065131615183948"/>
    <n v="0"/>
    <n v="0"/>
    <n v="7375.6061933461515"/>
  </r>
  <r>
    <n v="3335"/>
    <s v="Calgary"/>
    <s v="Developing"/>
    <s v="03W"/>
    <x v="1"/>
    <n v="130.74441540233684"/>
    <n v="0"/>
    <n v="130.74441540233684"/>
    <n v="0"/>
    <n v="1"/>
    <n v="9396.0122465900004"/>
    <n v="0"/>
    <n v="0"/>
    <n v="9396.0122465900004"/>
    <n v="0.16883792715155252"/>
    <n v="0"/>
    <n v="0"/>
    <n v="0.16883792715155252"/>
    <n v="0"/>
    <n v="0"/>
    <n v="9396.1810845171512"/>
  </r>
  <r>
    <n v="3336"/>
    <s v="Calgary"/>
    <s v="Developing"/>
    <s v="LEWISBURG"/>
    <x v="1"/>
    <n v="64.96088934586669"/>
    <n v="1.8380132669904015E-4"/>
    <n v="64.960705544539991"/>
    <n v="2.8294151842724888E-6"/>
    <n v="0.99999717058481574"/>
    <n v="3901.3929266"/>
    <n v="0"/>
    <n v="1.1038660386335324E-2"/>
    <n v="3901.3818879396135"/>
    <n v="10.929788379999104"/>
    <n v="0"/>
    <n v="3.092490920325447E-5"/>
    <n v="10.929757455089902"/>
    <n v="0"/>
    <n v="1.1069585295538578E-2"/>
    <n v="3912.3116453947036"/>
  </r>
  <r>
    <n v="3337"/>
    <s v="Calgary"/>
    <s v="Developing"/>
    <s v="LEWISBURG"/>
    <x v="1"/>
    <n v="57.717694657806462"/>
    <n v="3.3837590674400033"/>
    <n v="54.333935590366458"/>
    <n v="5.8626025996039006E-2"/>
    <n v="0.94137397400396094"/>
    <n v="4041.2516528400001"/>
    <n v="0"/>
    <n v="236.92252445593346"/>
    <n v="3804.3291283840663"/>
    <n v="48.152676620365597"/>
    <n v="0"/>
    <n v="2.823000071324413"/>
    <n v="45.329676549041181"/>
    <n v="0"/>
    <n v="239.74552452725786"/>
    <n v="3849.6588049331076"/>
  </r>
  <r>
    <n v="3338"/>
    <s v="Calgary"/>
    <s v="Developing"/>
    <s v="LEWISBURG"/>
    <x v="1"/>
    <n v="43.187178849086337"/>
    <n v="0"/>
    <n v="43.187178849086337"/>
    <n v="0"/>
    <n v="1"/>
    <n v="2619.7237675400002"/>
    <n v="0"/>
    <n v="0"/>
    <n v="2619.7237675400002"/>
    <n v="10.905949733923402"/>
    <n v="0"/>
    <n v="0"/>
    <n v="10.905949733923402"/>
    <n v="0"/>
    <n v="0"/>
    <n v="2630.6297172739237"/>
  </r>
  <r>
    <n v="3339"/>
    <s v="Calgary"/>
    <s v="Developing"/>
    <s v="KEYSTONE HILLS"/>
    <x v="1"/>
    <n v="74.892832901524343"/>
    <n v="0"/>
    <n v="74.892832901524343"/>
    <n v="0"/>
    <n v="1"/>
    <n v="0"/>
    <n v="0"/>
    <n v="0"/>
    <n v="0"/>
    <n v="1.3254944104071054E-13"/>
    <n v="0"/>
    <n v="0"/>
    <n v="1.3254944104071054E-13"/>
    <n v="0"/>
    <n v="0"/>
    <n v="1.3254944104071054E-13"/>
  </r>
  <r>
    <n v="3340"/>
    <s v="Calgary"/>
    <s v="Developing"/>
    <s v="03W"/>
    <x v="1"/>
    <n v="282.06602826053955"/>
    <n v="1.8123465769690483E-3"/>
    <n v="282.06421591396258"/>
    <n v="6.42525648390034E-6"/>
    <n v="0.99999357474351613"/>
    <n v="3255.2192969299999"/>
    <n v="0"/>
    <n v="2.0915618894116989E-2"/>
    <n v="3255.198381311106"/>
    <n v="50.055267426122803"/>
    <n v="0"/>
    <n v="3.2161793158306103E-4"/>
    <n v="50.054945808191221"/>
    <n v="0"/>
    <n v="2.123723682570005E-2"/>
    <n v="3305.2533271192974"/>
  </r>
  <r>
    <n v="3341"/>
    <s v="Calgary"/>
    <s v="Developing"/>
    <s v="03W"/>
    <x v="1"/>
    <n v="248.82169640943647"/>
    <n v="0"/>
    <n v="248.82169640943647"/>
    <n v="0"/>
    <n v="1"/>
    <n v="10438.4981178"/>
    <n v="0"/>
    <n v="0"/>
    <n v="10438.4981178"/>
    <n v="50.114575085706548"/>
    <n v="0"/>
    <n v="0"/>
    <n v="50.114575085706548"/>
    <n v="0"/>
    <n v="0"/>
    <n v="10488.612692885707"/>
  </r>
  <r>
    <n v="3344"/>
    <s v="Calgary"/>
    <s v="Developing"/>
    <s v="03W"/>
    <x v="1"/>
    <n v="25.618583541900001"/>
    <n v="0"/>
    <n v="25.618583541900001"/>
    <n v="0"/>
    <n v="1"/>
    <n v="6"/>
    <n v="0"/>
    <n v="0"/>
    <n v="6"/>
    <n v="0.16637196340680721"/>
    <n v="0"/>
    <n v="0"/>
    <n v="0.16637196340680721"/>
    <n v="0"/>
    <n v="0"/>
    <n v="6.1663719634068075"/>
  </r>
  <r>
    <n v="3345"/>
    <s v="Calgary"/>
    <s v="Developing"/>
    <s v="STONEY 4"/>
    <x v="1"/>
    <n v="14.293266626099999"/>
    <n v="0"/>
    <n v="14.293266626099999"/>
    <n v="0"/>
    <n v="1"/>
    <n v="0"/>
    <n v="0"/>
    <n v="0"/>
    <n v="0"/>
    <n v="10.037200760000019"/>
    <n v="0"/>
    <n v="0"/>
    <n v="10.037200760000019"/>
    <n v="0"/>
    <n v="0"/>
    <n v="10.037200760000019"/>
  </r>
  <r>
    <n v="3347"/>
    <s v="Calgary"/>
    <s v="Developing"/>
    <s v="02L"/>
    <x v="1"/>
    <n v="64.182550786899995"/>
    <n v="0"/>
    <n v="64.182550786899995"/>
    <n v="0"/>
    <n v="1"/>
    <n v="4731.3579707700001"/>
    <n v="0"/>
    <n v="0"/>
    <n v="4731.3579707700001"/>
    <n v="3.1657747830221422E-14"/>
    <n v="0"/>
    <n v="0"/>
    <n v="3.1657747830221422E-14"/>
    <n v="0"/>
    <n v="0"/>
    <n v="4731.3579707700001"/>
  </r>
  <r>
    <n v="3348"/>
    <s v="Calgary"/>
    <s v="Developing"/>
    <s v="02L"/>
    <x v="1"/>
    <n v="65.0645065577"/>
    <n v="0"/>
    <n v="65.0645065577"/>
    <n v="0"/>
    <n v="1"/>
    <n v="3267.5442437900001"/>
    <n v="0"/>
    <n v="0"/>
    <n v="3267.5442437900001"/>
    <n v="3.1498863273984577E-14"/>
    <n v="0"/>
    <n v="0"/>
    <n v="3.1498863273984577E-14"/>
    <n v="0"/>
    <n v="0"/>
    <n v="3267.5442437900001"/>
  </r>
  <r>
    <n v="3349"/>
    <s v="Calgary"/>
    <s v="Developing"/>
    <s v="LIVINGSTON"/>
    <x v="1"/>
    <n v="77.277561837700006"/>
    <n v="66.519608356800006"/>
    <n v="10.757953480899999"/>
    <n v="0.8607881353258261"/>
    <n v="0.1392118646741739"/>
    <n v="3981.5259999999998"/>
    <n v="0"/>
    <n v="3427.2503412912947"/>
    <n v="554.2756587087049"/>
    <n v="491.01475817616671"/>
    <n v="0"/>
    <n v="422.65967810792398"/>
    <n v="68.355080068242742"/>
    <n v="0"/>
    <n v="3849.9100193992185"/>
    <n v="622.63073877694762"/>
  </r>
  <r>
    <n v="3350"/>
    <s v="Calgary"/>
    <s v="Developing"/>
    <s v="LIVINGSTON"/>
    <x v="1"/>
    <n v="62.694253079319999"/>
    <n v="54.801091663000001"/>
    <n v="7.8931614163199999"/>
    <n v="0.87410071850870175"/>
    <n v="0.12589928149129825"/>
    <n v="3653.62233694"/>
    <n v="0"/>
    <n v="3193.6339098786962"/>
    <n v="459.98842706130404"/>
    <n v="18.652962141522259"/>
    <n v="0"/>
    <n v="16.304567610220218"/>
    <n v="2.3483945313020405"/>
    <n v="0"/>
    <n v="3209.9384774889163"/>
    <n v="462.3368215926061"/>
  </r>
  <r>
    <n v="3351"/>
    <s v="Calgary"/>
    <s v="Developing"/>
    <s v="CARRINGTON"/>
    <x v="1"/>
    <n v="55.226479536150705"/>
    <n v="26.172088832100002"/>
    <n v="29.054390704050704"/>
    <n v="0.47390471114437072"/>
    <n v="0.52609528885562928"/>
    <n v="2614.4943249200001"/>
    <n v="0"/>
    <n v="1239.0211778398091"/>
    <n v="1375.473147080191"/>
    <n v="179.4951106120395"/>
    <n v="0"/>
    <n v="85.063578546425447"/>
    <n v="94.43153206561405"/>
    <n v="0"/>
    <n v="1324.0847563862344"/>
    <n v="1469.9046791458049"/>
  </r>
  <r>
    <n v="3352"/>
    <s v="Calgary"/>
    <s v="Developing"/>
    <s v="03W"/>
    <x v="1"/>
    <n v="126.98085934028499"/>
    <n v="0"/>
    <n v="126.98085934028499"/>
    <n v="0"/>
    <n v="1"/>
    <n v="9249.09928296"/>
    <n v="0"/>
    <n v="0"/>
    <n v="9249.09928296"/>
    <n v="0"/>
    <n v="0"/>
    <n v="0"/>
    <n v="0"/>
    <n v="0"/>
    <n v="0"/>
    <n v="9249.09928296"/>
  </r>
  <r>
    <n v="3353"/>
    <s v="Calgary"/>
    <s v="Developing"/>
    <s v="02L"/>
    <x v="1"/>
    <n v="45.090547882767297"/>
    <n v="6.2402461946497567E-2"/>
    <n v="45.028145420820799"/>
    <n v="1.3839366536139725E-3"/>
    <n v="0.99861606334638597"/>
    <n v="4634.9408879299999"/>
    <n v="0"/>
    <n v="6.4144645821404183"/>
    <n v="4628.5264233478592"/>
    <n v="0"/>
    <n v="0"/>
    <n v="0"/>
    <n v="0"/>
    <n v="0"/>
    <n v="6.4144645821404183"/>
    <n v="4628.5264233478592"/>
  </r>
  <r>
    <n v="3354"/>
    <s v="Calgary"/>
    <s v="Developing"/>
    <s v="02L"/>
    <x v="1"/>
    <n v="64.890785598799994"/>
    <n v="0"/>
    <n v="64.890785598799994"/>
    <n v="0"/>
    <n v="1"/>
    <n v="4754.7871338499999"/>
    <n v="0"/>
    <n v="0"/>
    <n v="4754.7871338499999"/>
    <n v="0"/>
    <n v="0"/>
    <n v="0"/>
    <n v="0"/>
    <n v="0"/>
    <n v="0"/>
    <n v="4754.7871338499999"/>
  </r>
  <r>
    <n v="3517"/>
    <s v="Calgary"/>
    <s v="Developing"/>
    <s v="TWINHILLS"/>
    <x v="1"/>
    <n v="256.17772839236761"/>
    <n v="0"/>
    <n v="256.17772839236761"/>
    <n v="0"/>
    <n v="1"/>
    <n v="18027.582312800001"/>
    <n v="0"/>
    <n v="0"/>
    <n v="18027.582312800001"/>
    <n v="204.61239303853742"/>
    <n v="0"/>
    <n v="0"/>
    <n v="204.61239303853742"/>
    <n v="0"/>
    <n v="0"/>
    <n v="18232.194705838538"/>
  </r>
  <r>
    <n v="3518"/>
    <s v="Calgary"/>
    <s v="Developing"/>
    <s v="12A"/>
    <x v="1"/>
    <n v="265.6940774624"/>
    <n v="188.54285001400001"/>
    <n v="77.151227448399993"/>
    <n v="0.70962383435393617"/>
    <n v="0.29037616564606383"/>
    <n v="4"/>
    <n v="0"/>
    <n v="2.8384953374157447"/>
    <n v="1.1615046625842553"/>
    <n v="1598.0381281784853"/>
    <n v="0"/>
    <n v="1134.0059439618037"/>
    <n v="464.03218421668163"/>
    <n v="0"/>
    <n v="1136.8444392992194"/>
    <n v="465.19368887926589"/>
  </r>
  <r>
    <n v="3520"/>
    <s v="Calgary"/>
    <s v="Developing"/>
    <s v="12B"/>
    <x v="1"/>
    <n v="28.744290697146099"/>
    <n v="0"/>
    <n v="28.744290697146099"/>
    <n v="0"/>
    <n v="1"/>
    <n v="2228.6167999999998"/>
    <n v="0"/>
    <n v="0"/>
    <n v="2228.6167999999998"/>
    <n v="191.29880256259395"/>
    <n v="0"/>
    <n v="0"/>
    <n v="191.29880256259395"/>
    <n v="0"/>
    <n v="0"/>
    <n v="2419.9156025625939"/>
  </r>
  <r>
    <n v="3521"/>
    <s v="Calgary"/>
    <s v="Developing"/>
    <s v="12B"/>
    <x v="1"/>
    <n v="76.738083082100005"/>
    <n v="0"/>
    <n v="76.738083082100005"/>
    <n v="0"/>
    <n v="1"/>
    <n v="3307.5868"/>
    <n v="0"/>
    <n v="0"/>
    <n v="3307.5868"/>
    <n v="5.3024528784902643"/>
    <n v="0"/>
    <n v="0"/>
    <n v="5.3024528784902643"/>
    <n v="0"/>
    <n v="0"/>
    <n v="3312.8892528784904"/>
  </r>
  <r>
    <n v="3548"/>
    <s v="Calgary"/>
    <s v="Developing"/>
    <s v="12B"/>
    <x v="1"/>
    <n v="162.10281595790002"/>
    <n v="0"/>
    <n v="162.10281595790002"/>
    <n v="0"/>
    <n v="1"/>
    <n v="3791.7860000000001"/>
    <n v="0"/>
    <n v="0"/>
    <n v="3791.7860000000001"/>
    <n v="29.048239307888604"/>
    <n v="0"/>
    <n v="0"/>
    <n v="29.048239307888604"/>
    <n v="0"/>
    <n v="0"/>
    <n v="3820.8342393078888"/>
  </r>
  <r>
    <n v="3549"/>
    <s v="Calgary"/>
    <s v="Developing"/>
    <s v="12A"/>
    <x v="1"/>
    <n v="102.0027303"/>
    <n v="0"/>
    <n v="102.0027303"/>
    <n v="0"/>
    <n v="1"/>
    <n v="3"/>
    <n v="0"/>
    <n v="0"/>
    <n v="3"/>
    <n v="322.01043786267911"/>
    <n v="0"/>
    <n v="0"/>
    <n v="322.01043786267911"/>
    <n v="0"/>
    <n v="0"/>
    <n v="325.01043786267911"/>
  </r>
  <r>
    <n v="3550"/>
    <s v="Calgary"/>
    <s v="Developing"/>
    <s v="12A"/>
    <x v="1"/>
    <n v="110.50187858588001"/>
    <n v="2.6081623298800025"/>
    <n v="107.893716256"/>
    <n v="2.3602877736173391E-2"/>
    <n v="0.97639712226382658"/>
    <n v="2"/>
    <n v="0"/>
    <n v="4.7205755472346782E-2"/>
    <n v="1.9527942445276532"/>
    <n v="965.26053401074091"/>
    <n v="0"/>
    <n v="22.782926367808955"/>
    <n v="942.47760764293196"/>
    <n v="0"/>
    <n v="22.830132123281302"/>
    <n v="944.43040188745965"/>
  </r>
  <r>
    <n v="3551"/>
    <s v="Calgary"/>
    <s v="Developing"/>
    <s v="12A"/>
    <x v="1"/>
    <n v="154.71756179690999"/>
    <n v="1.3819317609099926"/>
    <n v="153.335630036"/>
    <n v="8.9319644445016878E-3"/>
    <n v="0.99106803555549827"/>
    <n v="0"/>
    <n v="0"/>
    <n v="0"/>
    <n v="0"/>
    <n v="285.17565810256519"/>
    <n v="0"/>
    <n v="2.547178838609482"/>
    <n v="282.62847926395568"/>
    <n v="0"/>
    <n v="2.547178838609482"/>
    <n v="282.62847926395568"/>
  </r>
  <r>
    <n v="3560"/>
    <s v="Calgary"/>
    <s v="Developing"/>
    <s v="09P"/>
    <x v="1"/>
    <n v="374.80637174663224"/>
    <n v="0"/>
    <n v="374.80637174663224"/>
    <n v="0"/>
    <n v="1"/>
    <n v="29375.89343"/>
    <n v="0"/>
    <n v="0"/>
    <n v="29375.89343"/>
    <n v="129.71280420275804"/>
    <n v="0"/>
    <n v="0"/>
    <n v="129.71280420275804"/>
    <n v="0"/>
    <n v="0"/>
    <n v="29505.606234202758"/>
  </r>
  <r>
    <n v="3567"/>
    <s v="Calgary"/>
    <s v="Developing"/>
    <s v="09O"/>
    <x v="1"/>
    <n v="123.357994517348"/>
    <n v="0"/>
    <n v="123.357994517348"/>
    <n v="0"/>
    <n v="1"/>
    <n v="7264.4040000000005"/>
    <n v="0"/>
    <n v="0"/>
    <n v="7264.4040000000005"/>
    <n v="27.835768158600263"/>
    <n v="0"/>
    <n v="0"/>
    <n v="27.835768158600263"/>
    <n v="0"/>
    <n v="0"/>
    <n v="7292.2397681586008"/>
  </r>
  <r>
    <n v="4201"/>
    <s v="Calgary"/>
    <s v="Developing"/>
    <s v="ROCKY RIDGE"/>
    <x v="1"/>
    <n v="0.83508022698899997"/>
    <n v="0.83508022698899997"/>
    <n v="0"/>
    <n v="1"/>
    <n v="0"/>
    <n v="0"/>
    <n v="0"/>
    <n v="0"/>
    <n v="0"/>
    <n v="0"/>
    <n v="0"/>
    <n v="0"/>
    <n v="0"/>
    <n v="0"/>
    <n v="0"/>
    <n v="0"/>
  </r>
  <r>
    <n v="4202"/>
    <s v="Calgary"/>
    <s v="Developing"/>
    <s v="TUSCANY"/>
    <x v="1"/>
    <n v="2.5090751152699999"/>
    <n v="2.5090751152699999"/>
    <n v="0"/>
    <n v="1"/>
    <n v="0"/>
    <n v="0"/>
    <n v="0"/>
    <n v="0"/>
    <n v="0"/>
    <n v="0"/>
    <n v="0"/>
    <n v="0"/>
    <n v="0"/>
    <n v="0"/>
    <n v="0"/>
    <n v="0"/>
  </r>
  <r>
    <n v="4203"/>
    <s v="Calgary"/>
    <s v="Developed"/>
    <s v="SCENIC ACRES"/>
    <x v="0"/>
    <n v="5.7950678065099996"/>
    <n v="0"/>
    <n v="0"/>
    <n v="0"/>
    <n v="0"/>
    <n v="0"/>
    <n v="0"/>
    <n v="0"/>
    <n v="0"/>
    <n v="0"/>
    <n v="0"/>
    <n v="0"/>
    <n v="0"/>
    <n v="0"/>
    <n v="0"/>
    <n v="0"/>
  </r>
  <r>
    <n v="4204"/>
    <s v="Calgary"/>
    <s v="Developed"/>
    <s v="ARBOUR LAKE"/>
    <x v="0"/>
    <n v="1.70960434679"/>
    <n v="0"/>
    <n v="0"/>
    <n v="0"/>
    <n v="0"/>
    <n v="0"/>
    <n v="0"/>
    <n v="0"/>
    <n v="0"/>
    <n v="0"/>
    <n v="0"/>
    <n v="0"/>
    <n v="0"/>
    <n v="0"/>
    <n v="0"/>
    <n v="0"/>
  </r>
  <r>
    <n v="4205"/>
    <s v="Calgary"/>
    <s v="Developed"/>
    <s v="DALHOUSIE"/>
    <x v="0"/>
    <n v="4.3854492612099998"/>
    <n v="0"/>
    <n v="0"/>
    <n v="0"/>
    <n v="0"/>
    <n v="0"/>
    <n v="0"/>
    <n v="0"/>
    <n v="0"/>
    <n v="0"/>
    <n v="0"/>
    <n v="0"/>
    <n v="0"/>
    <n v="0"/>
    <n v="0"/>
    <n v="0"/>
  </r>
  <r>
    <n v="4206"/>
    <s v="Calgary"/>
    <s v="Developed"/>
    <s v="VARSITY"/>
    <x v="0"/>
    <n v="5.38782882847"/>
    <n v="0"/>
    <n v="0"/>
    <n v="0"/>
    <n v="0"/>
    <n v="0"/>
    <n v="0"/>
    <n v="0"/>
    <n v="0"/>
    <n v="0"/>
    <n v="0"/>
    <n v="0"/>
    <n v="0"/>
    <n v="0"/>
    <n v="0"/>
    <n v="0"/>
  </r>
  <r>
    <n v="4207"/>
    <s v="Calgary"/>
    <s v="Developed"/>
    <s v="UNIVERSITY OF CALGARY"/>
    <x v="0"/>
    <n v="2.23836121112"/>
    <n v="0"/>
    <n v="0"/>
    <n v="0"/>
    <n v="0"/>
    <n v="0"/>
    <n v="0"/>
    <n v="0"/>
    <n v="0"/>
    <n v="0"/>
    <n v="0"/>
    <n v="0"/>
    <n v="0"/>
    <n v="0"/>
    <n v="0"/>
    <n v="0"/>
  </r>
  <r>
    <n v="4208"/>
    <s v="Calgary"/>
    <s v="Developed"/>
    <s v="ALBERT PARK/RADISSON HEIGHTS"/>
    <x v="0"/>
    <n v="2.0223331675999998"/>
    <n v="0"/>
    <n v="0"/>
    <n v="0"/>
    <n v="0"/>
    <n v="0"/>
    <n v="0"/>
    <n v="0"/>
    <n v="0"/>
    <n v="0"/>
    <n v="0"/>
    <n v="0"/>
    <n v="0"/>
    <n v="0"/>
    <n v="0"/>
    <n v="0"/>
  </r>
  <r>
    <n v="4209"/>
    <s v="Calgary"/>
    <s v="Developed"/>
    <s v="MERIDIAN"/>
    <x v="0"/>
    <n v="2.3121063183600001"/>
    <n v="0"/>
    <n v="0"/>
    <n v="0"/>
    <n v="0"/>
    <n v="0"/>
    <n v="0"/>
    <n v="0"/>
    <n v="0"/>
    <n v="0"/>
    <n v="0"/>
    <n v="0"/>
    <n v="0"/>
    <n v="0"/>
    <n v="0"/>
    <n v="0"/>
  </r>
  <r>
    <n v="4210"/>
    <s v="Calgary"/>
    <s v="Developed"/>
    <s v="MARLBOROUGH"/>
    <x v="0"/>
    <n v="1.2724939694999999"/>
    <n v="0"/>
    <n v="0"/>
    <n v="0"/>
    <n v="0"/>
    <n v="0"/>
    <n v="0"/>
    <n v="0"/>
    <n v="0"/>
    <n v="0"/>
    <n v="0"/>
    <n v="0"/>
    <n v="0"/>
    <n v="0"/>
    <n v="0"/>
    <n v="0"/>
  </r>
  <r>
    <n v="4211"/>
    <s v="Calgary"/>
    <s v="Developed"/>
    <s v="MARLBOROUGH"/>
    <x v="0"/>
    <n v="1.2070686746299999"/>
    <n v="0"/>
    <n v="0"/>
    <n v="0"/>
    <n v="0"/>
    <n v="0"/>
    <n v="0"/>
    <n v="0"/>
    <n v="0"/>
    <n v="0"/>
    <n v="0"/>
    <n v="0"/>
    <n v="0"/>
    <n v="0"/>
    <n v="0"/>
    <n v="0"/>
  </r>
  <r>
    <n v="4212"/>
    <s v="Calgary"/>
    <s v="Developed"/>
    <s v="FRANKLIN"/>
    <x v="0"/>
    <n v="1.7490641897400001"/>
    <n v="0"/>
    <n v="0"/>
    <n v="0"/>
    <n v="0"/>
    <n v="0"/>
    <n v="0"/>
    <n v="0"/>
    <n v="0"/>
    <n v="0"/>
    <n v="0"/>
    <n v="0"/>
    <n v="0"/>
    <n v="0"/>
    <n v="0"/>
    <n v="0"/>
  </r>
  <r>
    <n v="4213"/>
    <s v="Calgary"/>
    <s v="Developed"/>
    <s v="SUNRIDGE"/>
    <x v="0"/>
    <n v="2.4273352125800001"/>
    <n v="0"/>
    <n v="0"/>
    <n v="0"/>
    <n v="0"/>
    <n v="0"/>
    <n v="0"/>
    <n v="0"/>
    <n v="0"/>
    <n v="0"/>
    <n v="0"/>
    <n v="0"/>
    <n v="0"/>
    <n v="0"/>
    <n v="0"/>
    <n v="0"/>
  </r>
  <r>
    <n v="4214"/>
    <s v="Calgary"/>
    <s v="Developed"/>
    <s v="HORIZON"/>
    <x v="0"/>
    <n v="4.25373331724"/>
    <n v="0"/>
    <n v="0"/>
    <n v="0"/>
    <n v="0"/>
    <n v="0"/>
    <n v="0"/>
    <n v="0"/>
    <n v="0"/>
    <n v="0"/>
    <n v="0"/>
    <n v="0"/>
    <n v="0"/>
    <n v="0"/>
    <n v="0"/>
    <n v="0"/>
  </r>
  <r>
    <n v="4215"/>
    <s v="Calgary"/>
    <s v="Developed"/>
    <s v="WESTWINDS"/>
    <x v="0"/>
    <n v="17.3519951886"/>
    <n v="0"/>
    <n v="0"/>
    <n v="0"/>
    <n v="0"/>
    <n v="0"/>
    <n v="0"/>
    <n v="0"/>
    <n v="0"/>
    <n v="0"/>
    <n v="0"/>
    <n v="0"/>
    <n v="0"/>
    <n v="0"/>
    <n v="0"/>
    <n v="0"/>
  </r>
  <r>
    <n v="4216"/>
    <s v="Calgary"/>
    <s v="Developed"/>
    <s v="MANCHESTER INDUSTRIAL"/>
    <x v="0"/>
    <n v="1.45007262522"/>
    <n v="0"/>
    <n v="0"/>
    <n v="0"/>
    <n v="0"/>
    <n v="0"/>
    <n v="0"/>
    <n v="0"/>
    <n v="0"/>
    <n v="0"/>
    <n v="0"/>
    <n v="0"/>
    <n v="0"/>
    <n v="0"/>
    <n v="0"/>
    <n v="0"/>
  </r>
  <r>
    <n v="4217"/>
    <s v="Calgary"/>
    <s v="Developed"/>
    <s v="MANCHESTER INDUSTRIAL"/>
    <x v="0"/>
    <n v="2.1879682652599999"/>
    <n v="0"/>
    <n v="0"/>
    <n v="0"/>
    <n v="0"/>
    <n v="0"/>
    <n v="0"/>
    <n v="0"/>
    <n v="0"/>
    <n v="0"/>
    <n v="0"/>
    <n v="0"/>
    <n v="0"/>
    <n v="0"/>
    <n v="0"/>
    <n v="0"/>
  </r>
  <r>
    <n v="4218"/>
    <s v="Calgary"/>
    <s v="Developed"/>
    <s v="HAYSBORO"/>
    <x v="0"/>
    <n v="4.4405462612899997"/>
    <n v="0"/>
    <n v="0"/>
    <n v="0"/>
    <n v="0"/>
    <n v="0"/>
    <n v="0"/>
    <n v="0"/>
    <n v="0"/>
    <n v="0"/>
    <n v="0"/>
    <n v="0"/>
    <n v="0"/>
    <n v="0"/>
    <n v="0"/>
    <n v="0"/>
  </r>
  <r>
    <n v="4219"/>
    <s v="Calgary"/>
    <s v="Developed"/>
    <s v="SOUTHWOOD"/>
    <x v="0"/>
    <n v="4.2819085782300004"/>
    <n v="0"/>
    <n v="0"/>
    <n v="0"/>
    <n v="0"/>
    <n v="0"/>
    <n v="0"/>
    <n v="0"/>
    <n v="0"/>
    <n v="0"/>
    <n v="0"/>
    <n v="0"/>
    <n v="0"/>
    <n v="0"/>
    <n v="0"/>
    <n v="0"/>
  </r>
  <r>
    <n v="4220"/>
    <s v="Calgary"/>
    <s v="Developed"/>
    <s v="SOUTHWOOD"/>
    <x v="0"/>
    <n v="9.4464954078400005"/>
    <n v="0"/>
    <n v="0"/>
    <n v="0"/>
    <n v="0"/>
    <n v="0"/>
    <n v="0"/>
    <n v="0"/>
    <n v="0"/>
    <n v="0"/>
    <n v="0"/>
    <n v="0"/>
    <n v="0"/>
    <n v="0"/>
    <n v="0"/>
    <n v="0"/>
  </r>
  <r>
    <n v="4221"/>
    <s v="Calgary"/>
    <s v="Developed"/>
    <s v="LAKE BONAVISTA"/>
    <x v="0"/>
    <n v="0.71037952845300001"/>
    <n v="0"/>
    <n v="0"/>
    <n v="0"/>
    <n v="0"/>
    <n v="0"/>
    <n v="0"/>
    <n v="0"/>
    <n v="0"/>
    <n v="0"/>
    <n v="0"/>
    <n v="0"/>
    <n v="0"/>
    <n v="0"/>
    <n v="0"/>
    <n v="0"/>
  </r>
  <r>
    <n v="4222"/>
    <s v="Calgary"/>
    <s v="Developed"/>
    <s v="SHAWNEE SLOPES"/>
    <x v="0"/>
    <n v="12.312723366"/>
    <n v="0"/>
    <n v="0"/>
    <n v="0"/>
    <n v="0"/>
    <n v="0"/>
    <n v="0"/>
    <n v="0"/>
    <n v="0"/>
    <n v="0"/>
    <n v="0"/>
    <n v="0"/>
    <n v="0"/>
    <n v="0"/>
    <n v="0"/>
    <n v="0"/>
  </r>
  <r>
    <n v="4223"/>
    <s v="Calgary"/>
    <s v="Developed"/>
    <s v="SHAWNESSY"/>
    <x v="0"/>
    <n v="2.0453011393599998"/>
    <n v="0"/>
    <n v="0"/>
    <n v="0"/>
    <n v="0"/>
    <n v="0"/>
    <n v="0"/>
    <n v="0"/>
    <n v="0"/>
    <n v="0"/>
    <n v="0"/>
    <n v="0"/>
    <n v="0"/>
    <n v="0"/>
    <n v="0"/>
    <n v="0"/>
  </r>
  <r>
    <n v="4224"/>
    <s v="Calgary"/>
    <s v="Developed"/>
    <s v="SOMERSET"/>
    <x v="0"/>
    <n v="6.1453780981000001"/>
    <n v="0"/>
    <n v="0"/>
    <n v="0"/>
    <n v="0"/>
    <n v="0"/>
    <n v="0"/>
    <n v="0"/>
    <n v="0"/>
    <n v="0"/>
    <n v="0"/>
    <n v="0"/>
    <n v="0"/>
    <n v="0"/>
    <n v="0"/>
    <n v="0"/>
  </r>
  <r>
    <n v="4225"/>
    <s v="Calgary"/>
    <s v="Developed"/>
    <s v="SIGNAL HILL"/>
    <x v="1"/>
    <n v="3.6771030147999998E-6"/>
    <n v="3.6771030147999998E-6"/>
    <n v="0"/>
    <n v="1"/>
    <n v="0"/>
    <n v="0"/>
    <n v="0"/>
    <n v="0"/>
    <n v="0"/>
    <n v="0"/>
    <n v="0"/>
    <n v="0"/>
    <n v="0"/>
    <n v="0"/>
    <n v="0"/>
    <n v="0"/>
  </r>
  <r>
    <n v="4226"/>
    <s v="Calgary"/>
    <s v="Developed"/>
    <s v="SIGNAL HILL"/>
    <x v="1"/>
    <n v="1.83984636351"/>
    <n v="1.83984636351"/>
    <n v="0"/>
    <n v="1"/>
    <n v="0"/>
    <n v="0"/>
    <n v="0"/>
    <n v="0"/>
    <n v="0"/>
    <n v="0"/>
    <n v="0"/>
    <n v="0"/>
    <n v="0"/>
    <n v="0"/>
    <n v="0"/>
    <n v="0"/>
  </r>
  <r>
    <n v="4230"/>
    <s v="Calgary"/>
    <s v="Developed"/>
    <s v="09H"/>
    <x v="0"/>
    <n v="2.36909039235"/>
    <n v="0"/>
    <n v="0"/>
    <n v="0"/>
    <n v="0"/>
    <n v="0"/>
    <n v="0"/>
    <n v="0"/>
    <n v="0"/>
    <n v="0"/>
    <n v="0"/>
    <n v="0"/>
    <n v="0"/>
    <n v="0"/>
    <n v="0"/>
    <n v="0"/>
  </r>
  <r>
    <n v="4231"/>
    <s v="Calgary"/>
    <s v="Developed"/>
    <s v="SHEPARD INDUSTRIAL"/>
    <x v="0"/>
    <n v="1.3566910674599999"/>
    <n v="0"/>
    <n v="0"/>
    <n v="0"/>
    <n v="0"/>
    <n v="0"/>
    <n v="0"/>
    <n v="0"/>
    <n v="0"/>
    <n v="0"/>
    <n v="0"/>
    <n v="0"/>
    <n v="0"/>
    <n v="0"/>
    <n v="0"/>
    <n v="0"/>
  </r>
  <r>
    <n v="4232"/>
    <s v="Calgary"/>
    <s v="Developed"/>
    <s v="SHEPARD INDUSTRIAL"/>
    <x v="0"/>
    <n v="3.1844485005199998"/>
    <n v="0"/>
    <n v="0"/>
    <n v="0"/>
    <n v="0"/>
    <n v="0"/>
    <n v="0"/>
    <n v="0"/>
    <n v="0"/>
    <n v="0"/>
    <n v="0"/>
    <n v="0"/>
    <n v="0"/>
    <n v="0"/>
    <n v="0"/>
    <n v="0"/>
  </r>
  <r>
    <n v="4233"/>
    <s v="Calgary"/>
    <s v="Developed"/>
    <s v="EAST SHEPARD INDUSTRIAL"/>
    <x v="0"/>
    <n v="1.53802471096"/>
    <n v="0"/>
    <n v="0"/>
    <n v="0"/>
    <n v="0"/>
    <n v="0"/>
    <n v="0"/>
    <n v="0"/>
    <n v="0"/>
    <n v="0"/>
    <n v="0"/>
    <n v="0"/>
    <n v="0"/>
    <n v="0"/>
    <n v="0"/>
    <n v="0"/>
  </r>
  <r>
    <n v="4234"/>
    <s v="Calgary"/>
    <s v="Developing"/>
    <s v="MCKENZIE TOWNE"/>
    <x v="0"/>
    <n v="1.39597880268"/>
    <n v="0"/>
    <n v="0"/>
    <n v="0"/>
    <n v="0"/>
    <n v="0"/>
    <n v="0"/>
    <n v="0"/>
    <n v="0"/>
    <n v="0"/>
    <n v="0"/>
    <n v="0"/>
    <n v="0"/>
    <n v="0"/>
    <n v="0"/>
    <n v="0"/>
  </r>
  <r>
    <n v="4235"/>
    <s v="Calgary"/>
    <s v="Developing"/>
    <s v="MCKENZIE TOWNE"/>
    <x v="0"/>
    <n v="2.8417127298399998"/>
    <n v="0"/>
    <n v="0"/>
    <n v="0"/>
    <n v="0"/>
    <n v="0"/>
    <n v="0"/>
    <n v="0"/>
    <n v="0"/>
    <n v="0"/>
    <n v="0"/>
    <n v="0"/>
    <n v="0"/>
    <n v="0"/>
    <n v="0"/>
    <n v="0"/>
  </r>
  <r>
    <n v="4236"/>
    <s v="Calgary"/>
    <s v="Developing"/>
    <s v="AUBURN BAY"/>
    <x v="1"/>
    <n v="1.5000143640700001"/>
    <n v="1.5000143640700001"/>
    <n v="0"/>
    <n v="1"/>
    <n v="0"/>
    <n v="168"/>
    <n v="0"/>
    <n v="168"/>
    <n v="0"/>
    <n v="0"/>
    <n v="0"/>
    <n v="0"/>
    <n v="0"/>
    <n v="0"/>
    <n v="168"/>
    <n v="0"/>
  </r>
  <r>
    <n v="4237"/>
    <s v="Calgary"/>
    <s v="Developing"/>
    <s v="SETON"/>
    <x v="1"/>
    <n v="1.72092483903"/>
    <n v="1.72092483903"/>
    <n v="0"/>
    <n v="1"/>
    <n v="0"/>
    <n v="0"/>
    <n v="0"/>
    <n v="0"/>
    <n v="0"/>
    <n v="0"/>
    <n v="0"/>
    <n v="0"/>
    <n v="0"/>
    <n v="0"/>
    <n v="0"/>
    <n v="0"/>
  </r>
  <r>
    <n v="4238"/>
    <s v="Calgary"/>
    <s v="Developing"/>
    <s v="SETON"/>
    <x v="1"/>
    <n v="3.5037738618950001"/>
    <n v="0.22149024917499993"/>
    <n v="3.2822836127200001"/>
    <n v="6.3214767249621509E-2"/>
    <n v="0.9367852327503785"/>
    <n v="0"/>
    <n v="0"/>
    <n v="0"/>
    <n v="0"/>
    <n v="0"/>
    <n v="0"/>
    <n v="0"/>
    <n v="0"/>
    <n v="0"/>
    <n v="0"/>
    <n v="0"/>
  </r>
  <r>
    <n v="4239"/>
    <s v="Calgary"/>
    <s v="Developing"/>
    <s v="ASPEN WOODS"/>
    <x v="1"/>
    <n v="0.19312556064799999"/>
    <n v="0.19312556064799999"/>
    <n v="0"/>
    <n v="1"/>
    <n v="0"/>
    <n v="0"/>
    <n v="0"/>
    <n v="0"/>
    <n v="0"/>
    <n v="0"/>
    <n v="0"/>
    <n v="0"/>
    <n v="0"/>
    <n v="0"/>
    <n v="0"/>
    <n v="0"/>
  </r>
  <r>
    <n v="4240"/>
    <s v="Calgary"/>
    <s v="Developing"/>
    <s v="SADDLE RIDGE"/>
    <x v="1"/>
    <n v="1.29046883468"/>
    <n v="1.29046883468"/>
    <n v="0"/>
    <n v="1"/>
    <n v="0"/>
    <n v="0"/>
    <n v="0"/>
    <n v="0"/>
    <n v="0"/>
    <n v="0"/>
    <n v="0"/>
    <n v="0"/>
    <n v="0"/>
    <n v="0"/>
    <n v="0"/>
    <n v="0"/>
  </r>
  <r>
    <n v="4241"/>
    <s v="Calgary"/>
    <s v="Developing"/>
    <s v="COUNTRY HILLS VILLAGE"/>
    <x v="1"/>
    <n v="3.0907124690100001"/>
    <n v="3.0907124690100001"/>
    <n v="0"/>
    <n v="1"/>
    <n v="0"/>
    <n v="4801.3786461299997"/>
    <n v="0"/>
    <n v="4801.3786461299997"/>
    <n v="0"/>
    <n v="0"/>
    <n v="0"/>
    <n v="0"/>
    <n v="0"/>
    <n v="0"/>
    <n v="4801.3786461299997"/>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1A84906-3ACB-405B-A41A-476C96419153}" name="PivotTable3" cacheId="0" dataOnRows="1" applyNumberFormats="0" applyBorderFormats="0" applyFontFormats="0" applyPatternFormats="0" applyAlignmentFormats="0" applyWidthHeightFormats="1" dataCaption="Values" updatedVersion="8" minRefreshableVersion="3" useAutoFormatting="1" itemPrintTitles="1" createdVersion="7" indent="0" outline="1" outlineData="1" multipleFieldFilters="0">
  <location ref="A29:D36" firstHeaderRow="1" firstDataRow="2" firstDataCol="1"/>
  <pivotFields count="21">
    <pivotField showAll="0"/>
    <pivotField showAll="0"/>
    <pivotField showAll="0"/>
    <pivotField showAll="0"/>
    <pivotField axis="axisCol" showAll="0">
      <items count="3">
        <item x="0"/>
        <item x="1"/>
        <item t="default"/>
      </items>
    </pivotField>
    <pivotField showAll="0"/>
    <pivotField showAll="0"/>
    <pivotField showAll="0"/>
    <pivotField showAll="0"/>
    <pivotField showAll="0"/>
    <pivotField numFmtId="3" showAll="0"/>
    <pivotField dataField="1" numFmtId="3" showAll="0"/>
    <pivotField dataField="1" numFmtId="3" showAll="0"/>
    <pivotField dataField="1" numFmtId="3" showAll="0"/>
    <pivotField numFmtId="3" showAll="0"/>
    <pivotField dataField="1" numFmtId="3" showAll="0"/>
    <pivotField dataField="1" numFmtId="3" showAll="0"/>
    <pivotField dataField="1" numFmtId="3" showAll="0"/>
    <pivotField numFmtId="3" showAll="0"/>
    <pivotField numFmtId="3" showAll="0"/>
    <pivotField numFmtId="3" showAll="0"/>
  </pivotFields>
  <rowFields count="1">
    <field x="-2"/>
  </rowFields>
  <rowItems count="6">
    <i>
      <x/>
    </i>
    <i i="1">
      <x v="1"/>
    </i>
    <i i="2">
      <x v="2"/>
    </i>
    <i i="3">
      <x v="3"/>
    </i>
    <i i="4">
      <x v="4"/>
    </i>
    <i i="5">
      <x v="5"/>
    </i>
  </rowItems>
  <colFields count="1">
    <field x="4"/>
  </colFields>
  <colItems count="3">
    <i>
      <x/>
    </i>
    <i>
      <x v="1"/>
    </i>
    <i t="grand">
      <x/>
    </i>
  </colItems>
  <dataFields count="6">
    <dataField name="Sum of Population: Established " fld="11" baseField="0" baseItem="0"/>
    <dataField name="Sum of Population: Levied " fld="12" baseField="0" baseItem="0"/>
    <dataField name="Sum of Population: Unlevied " fld="13" baseField="0" baseItem="0"/>
    <dataField name="Sum of Jobs: Established " fld="15" baseField="0" baseItem="0"/>
    <dataField name="Sum of Jobs: Levied " fld="16" baseField="0" baseItem="0"/>
    <dataField name="Sum of Jobs: Unlevied " fld="17" baseField="0" baseItem="0"/>
  </dataFields>
  <formats count="9">
    <format dxfId="8">
      <pivotArea outline="0" collapsedLevelsAreSubtotals="1" fieldPosition="0"/>
    </format>
    <format dxfId="7">
      <pivotArea type="all" dataOnly="0" outline="0" fieldPosition="0"/>
    </format>
    <format dxfId="6">
      <pivotArea outline="0" collapsedLevelsAreSubtotals="1" fieldPosition="0"/>
    </format>
    <format dxfId="5">
      <pivotArea type="origin" dataOnly="0" labelOnly="1" outline="0" fieldPosition="0"/>
    </format>
    <format dxfId="4">
      <pivotArea field="4" type="button" dataOnly="0" labelOnly="1" outline="0" axis="axisCol" fieldPosition="0"/>
    </format>
    <format dxfId="3">
      <pivotArea type="topRight" dataOnly="0" labelOnly="1" outline="0" fieldPosition="0"/>
    </format>
    <format dxfId="2">
      <pivotArea field="-2" type="button" dataOnly="0" labelOnly="1" outline="0" axis="axisRow" fieldPosition="0"/>
    </format>
    <format dxfId="1">
      <pivotArea dataOnly="0" labelOnly="1" fieldPosition="0">
        <references count="1">
          <reference field="4" count="0"/>
        </references>
      </pivotArea>
    </format>
    <format dxfId="0">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79" dT="2023-08-17T16:27:10.23" personId="{5862778A-3A04-44E8-953E-58FA82CD0C17}" id="{001D4B25-0773-41DB-9CCA-B6EA0AD503BE}">
    <text>Is there a reason these are highlighted until year 2055? If not, suggest unhighlighting.</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8.bin"/><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9.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F3975-BA0E-49BC-8D62-04BBDD4EDBCA}">
  <sheetPr codeName="Sheet1"/>
  <dimension ref="A1:C16"/>
  <sheetViews>
    <sheetView tabSelected="1" workbookViewId="0">
      <pane ySplit="1" topLeftCell="A11" activePane="bottomLeft" state="frozen"/>
      <selection pane="bottomLeft" activeCell="A9" sqref="A9"/>
    </sheetView>
  </sheetViews>
  <sheetFormatPr defaultColWidth="9.140625" defaultRowHeight="14.25"/>
  <cols>
    <col min="1" max="1" width="19.85546875" style="93" customWidth="1"/>
    <col min="2" max="2" width="22.42578125" style="93" bestFit="1" customWidth="1"/>
    <col min="3" max="3" width="58.5703125" style="93" customWidth="1"/>
    <col min="4" max="16384" width="9.140625" style="93"/>
  </cols>
  <sheetData>
    <row r="1" spans="1:3" ht="28.5" customHeight="1">
      <c r="A1" s="430" t="s">
        <v>0</v>
      </c>
      <c r="B1" s="95"/>
      <c r="C1" s="95"/>
    </row>
    <row r="2" spans="1:3" ht="48.95" customHeight="1">
      <c r="A2" s="431" t="s">
        <v>832</v>
      </c>
      <c r="B2" s="432"/>
      <c r="C2" s="432"/>
    </row>
    <row r="3" spans="1:3">
      <c r="A3" s="432"/>
      <c r="B3" s="432"/>
      <c r="C3" s="432"/>
    </row>
    <row r="4" spans="1:3">
      <c r="A4" s="424" t="s">
        <v>1</v>
      </c>
      <c r="B4" s="425"/>
      <c r="C4" s="426"/>
    </row>
    <row r="5" spans="1:3">
      <c r="A5" s="95"/>
      <c r="B5" s="95"/>
      <c r="C5" s="95"/>
    </row>
    <row r="6" spans="1:3" ht="15.75">
      <c r="A6" s="208" t="s">
        <v>2</v>
      </c>
      <c r="B6" s="95"/>
      <c r="C6" s="95"/>
    </row>
    <row r="7" spans="1:3" ht="15">
      <c r="A7" s="427" t="s">
        <v>3</v>
      </c>
      <c r="B7" s="427" t="s">
        <v>4</v>
      </c>
      <c r="C7" s="427" t="s">
        <v>5</v>
      </c>
    </row>
    <row r="8" spans="1:3" ht="45.6" customHeight="1">
      <c r="A8" s="428" t="s">
        <v>6</v>
      </c>
      <c r="B8" s="428" t="s">
        <v>7</v>
      </c>
      <c r="C8" s="429" t="s">
        <v>8</v>
      </c>
    </row>
    <row r="9" spans="1:3" ht="45.6" customHeight="1">
      <c r="A9" s="428" t="s">
        <v>9</v>
      </c>
      <c r="B9" s="428" t="s">
        <v>10</v>
      </c>
      <c r="C9" s="429" t="s">
        <v>11</v>
      </c>
    </row>
    <row r="10" spans="1:3" ht="45.6" customHeight="1">
      <c r="A10" s="428" t="s">
        <v>12</v>
      </c>
      <c r="B10" s="428" t="s">
        <v>13</v>
      </c>
      <c r="C10" s="429" t="s">
        <v>14</v>
      </c>
    </row>
    <row r="11" spans="1:3" ht="45.6" customHeight="1">
      <c r="A11" s="428" t="s">
        <v>15</v>
      </c>
      <c r="B11" s="428" t="s">
        <v>16</v>
      </c>
      <c r="C11" s="429" t="s">
        <v>17</v>
      </c>
    </row>
    <row r="12" spans="1:3" ht="45.6" customHeight="1">
      <c r="A12" s="428" t="s">
        <v>18</v>
      </c>
      <c r="B12" s="428" t="s">
        <v>19</v>
      </c>
      <c r="C12" s="429" t="s">
        <v>20</v>
      </c>
    </row>
    <row r="13" spans="1:3" ht="45.6" customHeight="1">
      <c r="A13" s="428" t="s">
        <v>21</v>
      </c>
      <c r="B13" s="429" t="s">
        <v>22</v>
      </c>
      <c r="C13" s="429" t="s">
        <v>23</v>
      </c>
    </row>
    <row r="14" spans="1:3" ht="45.6" customHeight="1">
      <c r="A14" s="428" t="s">
        <v>24</v>
      </c>
      <c r="B14" s="429" t="s">
        <v>25</v>
      </c>
      <c r="C14" s="429" t="s">
        <v>26</v>
      </c>
    </row>
    <row r="15" spans="1:3" ht="45.6" customHeight="1">
      <c r="A15" s="428" t="s">
        <v>27</v>
      </c>
      <c r="B15" s="429" t="s">
        <v>28</v>
      </c>
      <c r="C15" s="429" t="s">
        <v>29</v>
      </c>
    </row>
    <row r="16" spans="1:3" ht="57">
      <c r="A16" s="428" t="s">
        <v>30</v>
      </c>
      <c r="B16" s="429" t="s">
        <v>31</v>
      </c>
      <c r="C16" s="429" t="s">
        <v>32</v>
      </c>
    </row>
  </sheetData>
  <mergeCells count="1">
    <mergeCell ref="A2:C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EADB5-69D0-4534-883E-582049D1492B}">
  <sheetPr codeName="Sheet7">
    <pageSetUpPr fitToPage="1"/>
  </sheetPr>
  <dimension ref="A1:B16"/>
  <sheetViews>
    <sheetView workbookViewId="0">
      <pane ySplit="1" topLeftCell="A7" activePane="bottomLeft" state="frozen"/>
      <selection pane="bottomLeft" activeCell="B15" sqref="B15"/>
    </sheetView>
  </sheetViews>
  <sheetFormatPr defaultColWidth="9.140625" defaultRowHeight="15"/>
  <cols>
    <col min="1" max="1" width="28.42578125" style="24" customWidth="1"/>
    <col min="2" max="2" width="135" style="25" bestFit="1" customWidth="1"/>
    <col min="3" max="3" width="26" style="24" bestFit="1" customWidth="1"/>
    <col min="4" max="16384" width="9.140625" style="24"/>
  </cols>
  <sheetData>
    <row r="1" spans="1:2" ht="15.75">
      <c r="A1" s="88" t="s">
        <v>33</v>
      </c>
    </row>
    <row r="2" spans="1:2" ht="15" customHeight="1">
      <c r="A2" s="435" t="s">
        <v>34</v>
      </c>
      <c r="B2" s="436" t="s">
        <v>35</v>
      </c>
    </row>
    <row r="3" spans="1:2" ht="73.5" customHeight="1">
      <c r="A3" s="433" t="s">
        <v>36</v>
      </c>
      <c r="B3" s="434"/>
    </row>
    <row r="6" spans="1:2">
      <c r="A6" s="435" t="s">
        <v>7</v>
      </c>
      <c r="B6" s="436"/>
    </row>
    <row r="7" spans="1:2" ht="30.75" customHeight="1">
      <c r="A7" s="89" t="s">
        <v>37</v>
      </c>
      <c r="B7" s="90" t="s">
        <v>38</v>
      </c>
    </row>
    <row r="8" spans="1:2" ht="28.5">
      <c r="A8" s="90" t="s">
        <v>39</v>
      </c>
      <c r="B8" s="90" t="s">
        <v>40</v>
      </c>
    </row>
    <row r="9" spans="1:2" ht="15" customHeight="1">
      <c r="A9" s="90" t="s">
        <v>41</v>
      </c>
      <c r="B9" s="90" t="s">
        <v>42</v>
      </c>
    </row>
    <row r="10" spans="1:2" ht="28.5">
      <c r="A10" s="90" t="s">
        <v>43</v>
      </c>
      <c r="B10" s="90" t="s">
        <v>44</v>
      </c>
    </row>
    <row r="11" spans="1:2" ht="57">
      <c r="A11" s="90" t="s">
        <v>45</v>
      </c>
      <c r="B11" s="90" t="s">
        <v>46</v>
      </c>
    </row>
    <row r="12" spans="1:2" ht="28.5">
      <c r="A12" s="91" t="s">
        <v>47</v>
      </c>
      <c r="B12" s="90" t="s">
        <v>48</v>
      </c>
    </row>
    <row r="13" spans="1:2" ht="28.5">
      <c r="A13" s="90" t="s">
        <v>49</v>
      </c>
      <c r="B13" s="90" t="s">
        <v>50</v>
      </c>
    </row>
    <row r="14" spans="1:2" ht="57">
      <c r="A14" s="90" t="s">
        <v>51</v>
      </c>
      <c r="B14" s="90" t="s">
        <v>52</v>
      </c>
    </row>
    <row r="15" spans="1:2" ht="132" customHeight="1">
      <c r="A15" s="90" t="s">
        <v>53</v>
      </c>
      <c r="B15" s="92" t="s">
        <v>54</v>
      </c>
    </row>
    <row r="16" spans="1:2">
      <c r="A16" s="25"/>
    </row>
  </sheetData>
  <mergeCells count="3">
    <mergeCell ref="A3:B3"/>
    <mergeCell ref="A6:B6"/>
    <mergeCell ref="A2:B2"/>
  </mergeCells>
  <pageMargins left="0.7" right="0.7" top="0.75" bottom="0.75" header="0.3" footer="0.3"/>
  <pageSetup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29A21-2728-4DC2-BD08-76D378B85D2C}">
  <sheetPr codeName="Sheet3">
    <pageSetUpPr fitToPage="1"/>
  </sheetPr>
  <dimension ref="A1:L41"/>
  <sheetViews>
    <sheetView workbookViewId="0">
      <pane ySplit="1" topLeftCell="A2" activePane="bottomLeft" state="frozen"/>
      <selection pane="bottomLeft" activeCell="D24" sqref="D24"/>
    </sheetView>
  </sheetViews>
  <sheetFormatPr defaultRowHeight="15"/>
  <cols>
    <col min="1" max="1" width="2.140625" customWidth="1"/>
    <col min="2" max="12" width="30.7109375" customWidth="1"/>
  </cols>
  <sheetData>
    <row r="1" spans="1:12" ht="15.75">
      <c r="A1" s="88" t="s">
        <v>55</v>
      </c>
    </row>
    <row r="2" spans="1:12">
      <c r="A2" s="96" t="s">
        <v>56</v>
      </c>
      <c r="B2" s="96"/>
      <c r="C2" s="97"/>
      <c r="D2" s="97"/>
      <c r="E2" s="97"/>
      <c r="F2" s="94" t="s">
        <v>57</v>
      </c>
      <c r="G2" s="93"/>
      <c r="H2" s="93"/>
      <c r="I2" s="93"/>
    </row>
    <row r="3" spans="1:12">
      <c r="A3" s="27"/>
      <c r="B3" s="27"/>
      <c r="C3" s="95"/>
      <c r="D3" s="95"/>
      <c r="E3" s="95"/>
      <c r="F3" s="95"/>
      <c r="G3" s="95"/>
      <c r="H3" s="95"/>
      <c r="I3" s="95"/>
      <c r="J3" s="34"/>
      <c r="K3" s="34"/>
      <c r="L3" s="34"/>
    </row>
    <row r="4" spans="1:12" ht="15" customHeight="1">
      <c r="A4" s="27"/>
      <c r="B4" s="440" t="s">
        <v>58</v>
      </c>
      <c r="C4" s="440"/>
      <c r="D4" s="440"/>
      <c r="E4" s="440"/>
      <c r="F4" s="95"/>
      <c r="G4" s="95"/>
      <c r="H4" s="95"/>
      <c r="I4" s="95"/>
      <c r="J4" s="34"/>
      <c r="K4" s="34"/>
      <c r="L4" s="34"/>
    </row>
    <row r="5" spans="1:12">
      <c r="A5" s="27"/>
      <c r="B5" s="440"/>
      <c r="C5" s="440"/>
      <c r="D5" s="440"/>
      <c r="E5" s="440"/>
      <c r="F5" s="95"/>
      <c r="G5" s="95"/>
      <c r="H5" s="95"/>
      <c r="I5" s="95"/>
      <c r="J5" s="34"/>
      <c r="K5" s="34"/>
      <c r="L5" s="34"/>
    </row>
    <row r="6" spans="1:12">
      <c r="A6" s="27"/>
      <c r="B6" s="440"/>
      <c r="C6" s="440"/>
      <c r="D6" s="440"/>
      <c r="E6" s="440"/>
      <c r="F6" s="95"/>
      <c r="G6" s="95"/>
      <c r="H6" s="95"/>
      <c r="I6" s="95"/>
      <c r="J6" s="34"/>
      <c r="K6" s="34"/>
      <c r="L6" s="34"/>
    </row>
    <row r="7" spans="1:12">
      <c r="A7" s="27"/>
      <c r="B7" s="440"/>
      <c r="C7" s="440"/>
      <c r="D7" s="440"/>
      <c r="E7" s="440"/>
      <c r="F7" s="95"/>
      <c r="G7" s="95"/>
      <c r="H7" s="95"/>
      <c r="I7" s="95"/>
      <c r="J7" s="34"/>
      <c r="K7" s="34"/>
      <c r="L7" s="34"/>
    </row>
    <row r="8" spans="1:12">
      <c r="A8" s="27"/>
      <c r="B8" s="440"/>
      <c r="C8" s="440"/>
      <c r="D8" s="440"/>
      <c r="E8" s="440"/>
      <c r="F8" s="95"/>
      <c r="G8" s="95"/>
      <c r="H8" s="95"/>
      <c r="I8" s="95"/>
      <c r="J8" s="34"/>
      <c r="K8" s="34"/>
      <c r="L8" s="34"/>
    </row>
    <row r="9" spans="1:12">
      <c r="A9" s="27"/>
      <c r="B9" s="440"/>
      <c r="C9" s="440"/>
      <c r="D9" s="440"/>
      <c r="E9" s="440"/>
      <c r="F9" s="95"/>
      <c r="G9" s="95"/>
      <c r="H9" s="95"/>
      <c r="I9" s="95"/>
      <c r="J9" s="34"/>
      <c r="K9" s="34"/>
      <c r="L9" s="34"/>
    </row>
    <row r="10" spans="1:12">
      <c r="A10" s="27"/>
      <c r="B10" s="440"/>
      <c r="C10" s="440"/>
      <c r="D10" s="440"/>
      <c r="E10" s="440"/>
      <c r="F10" s="95"/>
      <c r="G10" s="95"/>
      <c r="H10" s="95"/>
      <c r="I10" s="95"/>
      <c r="J10" s="34"/>
      <c r="K10" s="34"/>
      <c r="L10" s="34"/>
    </row>
    <row r="11" spans="1:12">
      <c r="A11" s="27"/>
      <c r="B11" s="440"/>
      <c r="C11" s="440"/>
      <c r="D11" s="440"/>
      <c r="E11" s="440"/>
      <c r="F11" s="95"/>
      <c r="G11" s="95"/>
      <c r="H11" s="95"/>
      <c r="I11" s="95"/>
      <c r="J11" s="34"/>
      <c r="K11" s="34"/>
      <c r="L11" s="34"/>
    </row>
    <row r="12" spans="1:12">
      <c r="A12" s="27"/>
      <c r="B12" s="440"/>
      <c r="C12" s="440"/>
      <c r="D12" s="440"/>
      <c r="E12" s="440"/>
      <c r="F12" s="95"/>
      <c r="G12" s="95"/>
      <c r="H12" s="95"/>
      <c r="I12" s="95"/>
      <c r="J12" s="34"/>
      <c r="K12" s="34"/>
      <c r="L12" s="34"/>
    </row>
    <row r="13" spans="1:12">
      <c r="A13" s="27"/>
      <c r="B13" s="440"/>
      <c r="C13" s="440"/>
      <c r="D13" s="440"/>
      <c r="E13" s="440"/>
      <c r="F13" s="95"/>
      <c r="G13" s="95"/>
      <c r="H13" s="95"/>
      <c r="I13" s="95"/>
      <c r="J13" s="34"/>
      <c r="K13" s="34"/>
      <c r="L13" s="34"/>
    </row>
    <row r="14" spans="1:12">
      <c r="A14" s="27"/>
      <c r="B14" s="440"/>
      <c r="C14" s="440"/>
      <c r="D14" s="440"/>
      <c r="E14" s="440"/>
      <c r="F14" s="95"/>
      <c r="G14" s="95"/>
      <c r="H14" s="95"/>
      <c r="I14" s="95"/>
      <c r="J14" s="34"/>
      <c r="K14" s="34"/>
      <c r="L14" s="34"/>
    </row>
    <row r="15" spans="1:12">
      <c r="A15" s="27"/>
      <c r="B15" s="440"/>
      <c r="C15" s="440"/>
      <c r="D15" s="440"/>
      <c r="E15" s="440"/>
      <c r="F15" s="95"/>
      <c r="G15" s="95"/>
      <c r="H15" s="95"/>
      <c r="I15" s="95"/>
      <c r="J15" s="34"/>
      <c r="K15" s="34"/>
      <c r="L15" s="34"/>
    </row>
    <row r="16" spans="1:12">
      <c r="A16" s="27"/>
      <c r="B16" s="440"/>
      <c r="C16" s="440"/>
      <c r="D16" s="440"/>
      <c r="E16" s="440"/>
      <c r="F16" s="95"/>
      <c r="G16" s="95"/>
      <c r="H16" s="95"/>
      <c r="I16" s="95"/>
      <c r="J16" s="34"/>
      <c r="K16" s="34"/>
      <c r="L16" s="34"/>
    </row>
    <row r="17" spans="1:12">
      <c r="A17" s="27"/>
      <c r="B17" s="440"/>
      <c r="C17" s="440"/>
      <c r="D17" s="440"/>
      <c r="E17" s="440"/>
      <c r="F17" s="95"/>
      <c r="G17" s="95"/>
      <c r="H17" s="95"/>
      <c r="I17" s="95"/>
      <c r="J17" s="34"/>
      <c r="K17" s="34"/>
      <c r="L17" s="34"/>
    </row>
    <row r="18" spans="1:12" ht="15" customHeight="1">
      <c r="A18" s="27"/>
      <c r="B18" s="27"/>
      <c r="C18" s="34"/>
      <c r="D18" s="34"/>
      <c r="E18" s="34"/>
      <c r="F18" s="34"/>
      <c r="G18" s="34"/>
      <c r="H18" s="34"/>
      <c r="I18" s="34"/>
      <c r="J18" s="34"/>
      <c r="K18" s="34"/>
      <c r="L18" s="34"/>
    </row>
    <row r="19" spans="1:12" ht="15" customHeight="1">
      <c r="A19" s="27"/>
      <c r="B19" s="27"/>
      <c r="C19" s="34"/>
      <c r="D19" s="34"/>
      <c r="E19" s="34"/>
      <c r="F19" s="34"/>
      <c r="G19" s="34"/>
      <c r="H19" s="34"/>
      <c r="I19" s="34"/>
      <c r="J19" s="34"/>
      <c r="K19" s="34"/>
      <c r="L19" s="34"/>
    </row>
    <row r="20" spans="1:12">
      <c r="A20" s="27"/>
      <c r="B20" s="27"/>
      <c r="C20" s="34"/>
      <c r="D20" s="34"/>
      <c r="E20" s="34"/>
      <c r="F20" s="34"/>
      <c r="G20" s="34"/>
      <c r="H20" s="34"/>
      <c r="I20" s="34"/>
      <c r="J20" s="34"/>
      <c r="K20" s="34"/>
      <c r="L20" s="34"/>
    </row>
    <row r="21" spans="1:12" s="2" customFormat="1" ht="30" customHeight="1">
      <c r="B21" s="67"/>
      <c r="C21" s="67"/>
      <c r="D21" s="67"/>
      <c r="E21" s="67"/>
      <c r="F21" s="126" t="s">
        <v>59</v>
      </c>
      <c r="G21" s="437" t="s">
        <v>60</v>
      </c>
      <c r="H21" s="439"/>
      <c r="I21" s="126" t="s">
        <v>61</v>
      </c>
      <c r="J21" s="437" t="s">
        <v>62</v>
      </c>
      <c r="K21" s="438"/>
      <c r="L21" s="439"/>
    </row>
    <row r="22" spans="1:12" s="93" customFormat="1">
      <c r="A22" s="98"/>
      <c r="B22" s="99" t="s">
        <v>63</v>
      </c>
      <c r="C22" s="100" t="s">
        <v>64</v>
      </c>
      <c r="D22" s="99" t="s">
        <v>65</v>
      </c>
      <c r="E22" s="100" t="s">
        <v>66</v>
      </c>
      <c r="F22" s="99" t="s">
        <v>67</v>
      </c>
      <c r="G22" s="101" t="s">
        <v>68</v>
      </c>
      <c r="H22" s="99" t="s">
        <v>69</v>
      </c>
      <c r="I22" s="101" t="s">
        <v>70</v>
      </c>
      <c r="J22" s="99" t="s">
        <v>71</v>
      </c>
      <c r="K22" s="101" t="s">
        <v>72</v>
      </c>
      <c r="L22" s="99" t="s">
        <v>73</v>
      </c>
    </row>
    <row r="23" spans="1:12" s="93" customFormat="1">
      <c r="A23" s="102"/>
      <c r="B23" s="99" t="s">
        <v>74</v>
      </c>
      <c r="C23" s="100" t="s">
        <v>75</v>
      </c>
      <c r="D23" s="99" t="s">
        <v>47</v>
      </c>
      <c r="E23" s="100" t="s">
        <v>76</v>
      </c>
      <c r="F23" s="99" t="s">
        <v>77</v>
      </c>
      <c r="G23" s="101" t="s">
        <v>78</v>
      </c>
      <c r="H23" s="99" t="s">
        <v>79</v>
      </c>
      <c r="I23" s="101" t="s">
        <v>80</v>
      </c>
      <c r="J23" s="99" t="s">
        <v>81</v>
      </c>
      <c r="K23" s="101" t="s">
        <v>82</v>
      </c>
      <c r="L23" s="103" t="s">
        <v>83</v>
      </c>
    </row>
    <row r="24" spans="1:12" s="93" customFormat="1" ht="123.75" customHeight="1">
      <c r="A24" s="102"/>
      <c r="B24" s="104" t="s">
        <v>84</v>
      </c>
      <c r="C24" s="105" t="s">
        <v>85</v>
      </c>
      <c r="D24" s="104" t="s">
        <v>86</v>
      </c>
      <c r="E24" s="105" t="s">
        <v>87</v>
      </c>
      <c r="F24" s="104" t="s">
        <v>88</v>
      </c>
      <c r="G24" s="105" t="s">
        <v>89</v>
      </c>
      <c r="H24" s="104" t="s">
        <v>90</v>
      </c>
      <c r="I24" s="105" t="s">
        <v>91</v>
      </c>
      <c r="J24" s="104" t="s">
        <v>92</v>
      </c>
      <c r="K24" s="105" t="s">
        <v>93</v>
      </c>
      <c r="L24" s="106" t="s">
        <v>94</v>
      </c>
    </row>
    <row r="25" spans="1:12" s="93" customFormat="1">
      <c r="A25" s="98"/>
      <c r="B25" s="107" t="s">
        <v>95</v>
      </c>
      <c r="C25" s="108" t="s">
        <v>96</v>
      </c>
      <c r="D25" s="107" t="s">
        <v>97</v>
      </c>
      <c r="E25" s="108" t="s">
        <v>98</v>
      </c>
      <c r="F25" s="99" t="s">
        <v>99</v>
      </c>
      <c r="G25" s="108" t="s">
        <v>100</v>
      </c>
      <c r="H25" s="107" t="s">
        <v>101</v>
      </c>
      <c r="I25" s="101" t="s">
        <v>102</v>
      </c>
      <c r="J25" s="109" t="s">
        <v>103</v>
      </c>
      <c r="K25" s="101" t="s">
        <v>104</v>
      </c>
      <c r="L25" s="109" t="s">
        <v>105</v>
      </c>
    </row>
    <row r="26" spans="1:12" s="115" customFormat="1" ht="14.25">
      <c r="A26" s="110"/>
      <c r="B26" s="111">
        <f>'Tab 7 - Financial Model'!E83</f>
        <v>13921.103115394671</v>
      </c>
      <c r="C26" s="112">
        <f>'Tab 4 - Infrastructure'!F115</f>
        <v>5324800000</v>
      </c>
      <c r="D26" s="113" t="str">
        <f>CONCATENATE('Tab 6 - Benefit Allocation'!A20, ": ",(ROUND('Tab 6 - Benefit Allocation'!B20*100,1)),"%")</f>
        <v>Greenfield: 50.9%</v>
      </c>
      <c r="E26" s="112">
        <f>'Tab 7 - Financial Model'!E72</f>
        <v>1778113600</v>
      </c>
      <c r="F26" s="114" t="s">
        <v>106</v>
      </c>
      <c r="G26" s="112">
        <f>'Tab 7 - Financial Model'!I75</f>
        <v>7305824965.8731546</v>
      </c>
      <c r="H26" s="114">
        <f>'Tab 7 - Financial Model'!I76</f>
        <v>1856146026.0819414</v>
      </c>
      <c r="I26" s="112">
        <f>'Tab 7 - Financial Model'!C3</f>
        <v>156386.37202227931</v>
      </c>
      <c r="J26" s="114">
        <f>'Tab 7 - Financial Model'!I84</f>
        <v>7231871803.5162859</v>
      </c>
      <c r="K26" s="112">
        <f>'Tab 7 - Financial Model'!I90</f>
        <v>73953162.356869459</v>
      </c>
      <c r="L26" s="114">
        <f>'Tab 7 - Financial Model'!BN92</f>
        <v>0</v>
      </c>
    </row>
    <row r="27" spans="1:12" s="120" customFormat="1" ht="14.25">
      <c r="A27" s="116"/>
      <c r="B27" s="117" t="s">
        <v>107</v>
      </c>
      <c r="C27" s="118" t="s">
        <v>108</v>
      </c>
      <c r="D27" s="119" t="str">
        <f>CONCATENATE('Tab 6 - Benefit Allocation'!A21,": ",(ROUND('Tab 6 - Benefit Allocation'!B21*100,1)),"%")</f>
        <v>Shared Benefit: 21.4%</v>
      </c>
      <c r="E27" s="118" t="s">
        <v>108</v>
      </c>
      <c r="F27" s="117"/>
      <c r="G27" s="118" t="s">
        <v>108</v>
      </c>
      <c r="H27" s="117" t="s">
        <v>108</v>
      </c>
      <c r="I27" s="118" t="s">
        <v>108</v>
      </c>
      <c r="J27" s="117" t="s">
        <v>108</v>
      </c>
      <c r="K27" s="118" t="s">
        <v>108</v>
      </c>
      <c r="L27" s="117" t="s">
        <v>108</v>
      </c>
    </row>
    <row r="28" spans="1:12" s="93" customFormat="1" ht="14.25">
      <c r="A28" s="102"/>
      <c r="B28" s="121"/>
      <c r="C28" s="122"/>
      <c r="D28" s="121"/>
      <c r="E28" s="122"/>
      <c r="F28" s="123"/>
      <c r="G28" s="122"/>
      <c r="H28" s="121"/>
      <c r="I28" s="102"/>
      <c r="J28" s="123"/>
      <c r="K28" s="102"/>
      <c r="L28" s="123"/>
    </row>
    <row r="29" spans="1:12" s="93" customFormat="1" ht="14.25">
      <c r="A29" s="102"/>
      <c r="B29" s="121"/>
      <c r="C29" s="122"/>
      <c r="D29" s="121"/>
      <c r="E29" s="122"/>
      <c r="F29" s="123"/>
      <c r="G29" s="122"/>
      <c r="H29" s="121"/>
      <c r="I29" s="102"/>
      <c r="J29" s="123"/>
      <c r="K29" s="102"/>
      <c r="L29" s="123"/>
    </row>
    <row r="30" spans="1:12" s="93" customFormat="1" ht="14.25">
      <c r="A30" s="102"/>
      <c r="B30" s="123"/>
      <c r="C30" s="102"/>
      <c r="D30" s="123"/>
      <c r="E30" s="102"/>
      <c r="F30" s="123"/>
      <c r="G30" s="102"/>
      <c r="H30" s="123"/>
      <c r="I30" s="102"/>
      <c r="J30" s="123"/>
      <c r="K30" s="102"/>
      <c r="L30" s="123"/>
    </row>
    <row r="31" spans="1:12" s="93" customFormat="1" ht="14.25">
      <c r="A31" s="102"/>
      <c r="B31" s="123"/>
      <c r="C31" s="102"/>
      <c r="D31" s="123"/>
      <c r="E31" s="102"/>
      <c r="F31" s="123"/>
      <c r="G31" s="102"/>
      <c r="H31" s="123"/>
      <c r="I31" s="102"/>
      <c r="J31" s="123"/>
      <c r="K31" s="102"/>
      <c r="L31" s="123"/>
    </row>
    <row r="32" spans="1:12" s="93" customFormat="1" ht="14.25">
      <c r="A32" s="124"/>
      <c r="B32" s="125"/>
      <c r="C32" s="124"/>
      <c r="D32" s="125"/>
      <c r="E32" s="124"/>
      <c r="F32" s="125"/>
      <c r="G32" s="124"/>
      <c r="H32" s="125"/>
      <c r="I32" s="124"/>
      <c r="J32" s="125"/>
      <c r="K32" s="124"/>
      <c r="L32" s="125"/>
    </row>
    <row r="33" s="93" customFormat="1" ht="14.25"/>
    <row r="34" s="2" customFormat="1"/>
    <row r="35" s="2" customFormat="1"/>
    <row r="36" s="2" customFormat="1"/>
    <row r="37" s="2" customFormat="1"/>
    <row r="38" s="2" customFormat="1"/>
    <row r="39" s="2" customFormat="1"/>
    <row r="40" s="2" customFormat="1"/>
    <row r="41" s="2" customFormat="1"/>
  </sheetData>
  <mergeCells count="3">
    <mergeCell ref="J21:L21"/>
    <mergeCell ref="G21:H21"/>
    <mergeCell ref="B4:E17"/>
  </mergeCells>
  <phoneticPr fontId="3" type="noConversion"/>
  <pageMargins left="0.7" right="0.7" top="0.75" bottom="0.75" header="0.3" footer="0.3"/>
  <pageSetup scale="3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B6F64-5722-4000-B4C1-4734A11F2C02}">
  <sheetPr codeName="Sheet6">
    <pageSetUpPr fitToPage="1"/>
  </sheetPr>
  <dimension ref="A1:Q24"/>
  <sheetViews>
    <sheetView workbookViewId="0">
      <pane ySplit="1" topLeftCell="A2" activePane="bottomLeft" state="frozen"/>
      <selection pane="bottomLeft" activeCell="A2" sqref="A2:N4"/>
    </sheetView>
  </sheetViews>
  <sheetFormatPr defaultRowHeight="15"/>
  <sheetData>
    <row r="1" spans="1:17" ht="15.75">
      <c r="A1" s="88" t="s">
        <v>109</v>
      </c>
      <c r="B1" s="28"/>
    </row>
    <row r="2" spans="1:17">
      <c r="A2" s="441" t="s">
        <v>110</v>
      </c>
      <c r="B2" s="441"/>
      <c r="C2" s="441"/>
      <c r="D2" s="441"/>
      <c r="E2" s="441"/>
      <c r="F2" s="441"/>
      <c r="G2" s="441"/>
      <c r="H2" s="441"/>
      <c r="I2" s="441"/>
      <c r="J2" s="441"/>
      <c r="K2" s="441"/>
      <c r="L2" s="441"/>
      <c r="M2" s="441"/>
      <c r="N2" s="441"/>
      <c r="Q2" s="94" t="s">
        <v>111</v>
      </c>
    </row>
    <row r="3" spans="1:17">
      <c r="A3" s="441"/>
      <c r="B3" s="441"/>
      <c r="C3" s="441"/>
      <c r="D3" s="441"/>
      <c r="E3" s="441"/>
      <c r="F3" s="441"/>
      <c r="G3" s="441"/>
      <c r="H3" s="441"/>
      <c r="I3" s="441"/>
      <c r="J3" s="441"/>
      <c r="K3" s="441"/>
      <c r="L3" s="441"/>
      <c r="M3" s="441"/>
      <c r="N3" s="441"/>
    </row>
    <row r="4" spans="1:17">
      <c r="A4" s="441"/>
      <c r="B4" s="441"/>
      <c r="C4" s="441"/>
      <c r="D4" s="441"/>
      <c r="E4" s="441"/>
      <c r="F4" s="441"/>
      <c r="G4" s="441"/>
      <c r="H4" s="441"/>
      <c r="I4" s="441"/>
      <c r="J4" s="441"/>
      <c r="K4" s="441"/>
      <c r="L4" s="441"/>
      <c r="M4" s="441"/>
      <c r="N4" s="441"/>
    </row>
    <row r="5" spans="1:17" ht="15" customHeight="1">
      <c r="A5" s="442" t="s">
        <v>112</v>
      </c>
      <c r="B5" s="443"/>
      <c r="C5" s="443"/>
      <c r="D5" s="443"/>
      <c r="E5" s="443"/>
      <c r="F5" s="443"/>
      <c r="G5" s="443"/>
      <c r="H5" s="443"/>
      <c r="I5" s="443"/>
      <c r="J5" s="443"/>
      <c r="K5" s="443"/>
      <c r="L5" s="443"/>
      <c r="M5" s="443"/>
      <c r="N5" s="443"/>
    </row>
    <row r="6" spans="1:17">
      <c r="A6" s="443"/>
      <c r="B6" s="443"/>
      <c r="C6" s="443"/>
      <c r="D6" s="443"/>
      <c r="E6" s="443"/>
      <c r="F6" s="443"/>
      <c r="G6" s="443"/>
      <c r="H6" s="443"/>
      <c r="I6" s="443"/>
      <c r="J6" s="443"/>
      <c r="K6" s="443"/>
      <c r="L6" s="443"/>
      <c r="M6" s="443"/>
      <c r="N6" s="443"/>
    </row>
    <row r="7" spans="1:17">
      <c r="A7" s="443"/>
      <c r="B7" s="443"/>
      <c r="C7" s="443"/>
      <c r="D7" s="443"/>
      <c r="E7" s="443"/>
      <c r="F7" s="443"/>
      <c r="G7" s="443"/>
      <c r="H7" s="443"/>
      <c r="I7" s="443"/>
      <c r="J7" s="443"/>
      <c r="K7" s="443"/>
      <c r="L7" s="443"/>
      <c r="M7" s="443"/>
      <c r="N7" s="443"/>
    </row>
    <row r="8" spans="1:17">
      <c r="A8" s="443"/>
      <c r="B8" s="443"/>
      <c r="C8" s="443"/>
      <c r="D8" s="443"/>
      <c r="E8" s="443"/>
      <c r="F8" s="443"/>
      <c r="G8" s="443"/>
      <c r="H8" s="443"/>
      <c r="I8" s="443"/>
      <c r="J8" s="443"/>
      <c r="K8" s="443"/>
      <c r="L8" s="443"/>
      <c r="M8" s="443"/>
      <c r="N8" s="443"/>
    </row>
    <row r="9" spans="1:17">
      <c r="A9" s="443"/>
      <c r="B9" s="443"/>
      <c r="C9" s="443"/>
      <c r="D9" s="443"/>
      <c r="E9" s="443"/>
      <c r="F9" s="443"/>
      <c r="G9" s="443"/>
      <c r="H9" s="443"/>
      <c r="I9" s="443"/>
      <c r="J9" s="443"/>
      <c r="K9" s="443"/>
      <c r="L9" s="443"/>
      <c r="M9" s="443"/>
      <c r="N9" s="443"/>
    </row>
    <row r="10" spans="1:17">
      <c r="A10" s="443"/>
      <c r="B10" s="443"/>
      <c r="C10" s="443"/>
      <c r="D10" s="443"/>
      <c r="E10" s="443"/>
      <c r="F10" s="443"/>
      <c r="G10" s="443"/>
      <c r="H10" s="443"/>
      <c r="I10" s="443"/>
      <c r="J10" s="443"/>
      <c r="K10" s="443"/>
      <c r="L10" s="443"/>
      <c r="M10" s="443"/>
      <c r="N10" s="443"/>
    </row>
    <row r="11" spans="1:17">
      <c r="A11" s="443"/>
      <c r="B11" s="443"/>
      <c r="C11" s="443"/>
      <c r="D11" s="443"/>
      <c r="E11" s="443"/>
      <c r="F11" s="443"/>
      <c r="G11" s="443"/>
      <c r="H11" s="443"/>
      <c r="I11" s="443"/>
      <c r="J11" s="443"/>
      <c r="K11" s="443"/>
      <c r="L11" s="443"/>
      <c r="M11" s="443"/>
      <c r="N11" s="443"/>
    </row>
    <row r="12" spans="1:17">
      <c r="A12" s="443"/>
      <c r="B12" s="443"/>
      <c r="C12" s="443"/>
      <c r="D12" s="443"/>
      <c r="E12" s="443"/>
      <c r="F12" s="443"/>
      <c r="G12" s="443"/>
      <c r="H12" s="443"/>
      <c r="I12" s="443"/>
      <c r="J12" s="443"/>
      <c r="K12" s="443"/>
      <c r="L12" s="443"/>
      <c r="M12" s="443"/>
      <c r="N12" s="443"/>
    </row>
    <row r="13" spans="1:17">
      <c r="A13" s="443"/>
      <c r="B13" s="443"/>
      <c r="C13" s="443"/>
      <c r="D13" s="443"/>
      <c r="E13" s="443"/>
      <c r="F13" s="443"/>
      <c r="G13" s="443"/>
      <c r="H13" s="443"/>
      <c r="I13" s="443"/>
      <c r="J13" s="443"/>
      <c r="K13" s="443"/>
      <c r="L13" s="443"/>
      <c r="M13" s="443"/>
      <c r="N13" s="443"/>
    </row>
    <row r="14" spans="1:17">
      <c r="A14" s="443"/>
      <c r="B14" s="443"/>
      <c r="C14" s="443"/>
      <c r="D14" s="443"/>
      <c r="E14" s="443"/>
      <c r="F14" s="443"/>
      <c r="G14" s="443"/>
      <c r="H14" s="443"/>
      <c r="I14" s="443"/>
      <c r="J14" s="443"/>
      <c r="K14" s="443"/>
      <c r="L14" s="443"/>
      <c r="M14" s="443"/>
      <c r="N14" s="443"/>
    </row>
    <row r="15" spans="1:17">
      <c r="A15" s="443"/>
      <c r="B15" s="443"/>
      <c r="C15" s="443"/>
      <c r="D15" s="443"/>
      <c r="E15" s="443"/>
      <c r="F15" s="443"/>
      <c r="G15" s="443"/>
      <c r="H15" s="443"/>
      <c r="I15" s="443"/>
      <c r="J15" s="443"/>
      <c r="K15" s="443"/>
      <c r="L15" s="443"/>
      <c r="M15" s="443"/>
      <c r="N15" s="443"/>
    </row>
    <row r="16" spans="1:17">
      <c r="A16" s="443"/>
      <c r="B16" s="443"/>
      <c r="C16" s="443"/>
      <c r="D16" s="443"/>
      <c r="E16" s="443"/>
      <c r="F16" s="443"/>
      <c r="G16" s="443"/>
      <c r="H16" s="443"/>
      <c r="I16" s="443"/>
      <c r="J16" s="443"/>
      <c r="K16" s="443"/>
      <c r="L16" s="443"/>
      <c r="M16" s="443"/>
      <c r="N16" s="443"/>
    </row>
    <row r="17" spans="1:14">
      <c r="A17" s="443"/>
      <c r="B17" s="443"/>
      <c r="C17" s="443"/>
      <c r="D17" s="443"/>
      <c r="E17" s="443"/>
      <c r="F17" s="443"/>
      <c r="G17" s="443"/>
      <c r="H17" s="443"/>
      <c r="I17" s="443"/>
      <c r="J17" s="443"/>
      <c r="K17" s="443"/>
      <c r="L17" s="443"/>
      <c r="M17" s="443"/>
      <c r="N17" s="443"/>
    </row>
    <row r="18" spans="1:14" ht="44.25" customHeight="1">
      <c r="A18" s="443"/>
      <c r="B18" s="443"/>
      <c r="C18" s="443"/>
      <c r="D18" s="443"/>
      <c r="E18" s="443"/>
      <c r="F18" s="443"/>
      <c r="G18" s="443"/>
      <c r="H18" s="443"/>
      <c r="I18" s="443"/>
      <c r="J18" s="443"/>
      <c r="K18" s="443"/>
      <c r="L18" s="443"/>
      <c r="M18" s="443"/>
      <c r="N18" s="443"/>
    </row>
    <row r="19" spans="1:14">
      <c r="A19" s="443"/>
      <c r="B19" s="443"/>
      <c r="C19" s="443"/>
      <c r="D19" s="443"/>
      <c r="E19" s="443"/>
      <c r="F19" s="443"/>
      <c r="G19" s="443"/>
      <c r="H19" s="443"/>
      <c r="I19" s="443"/>
      <c r="J19" s="443"/>
      <c r="K19" s="443"/>
      <c r="L19" s="443"/>
      <c r="M19" s="443"/>
      <c r="N19" s="443"/>
    </row>
    <row r="20" spans="1:14">
      <c r="A20" s="443"/>
      <c r="B20" s="443"/>
      <c r="C20" s="443"/>
      <c r="D20" s="443"/>
      <c r="E20" s="443"/>
      <c r="F20" s="443"/>
      <c r="G20" s="443"/>
      <c r="H20" s="443"/>
      <c r="I20" s="443"/>
      <c r="J20" s="443"/>
      <c r="K20" s="443"/>
      <c r="L20" s="443"/>
      <c r="M20" s="443"/>
      <c r="N20" s="443"/>
    </row>
    <row r="22" spans="1:14">
      <c r="E22" s="56"/>
    </row>
    <row r="24" spans="1:14" ht="15" customHeight="1"/>
  </sheetData>
  <mergeCells count="2">
    <mergeCell ref="A2:N4"/>
    <mergeCell ref="A5:N20"/>
  </mergeCells>
  <pageMargins left="0.7" right="0.7" top="0.75" bottom="0.75" header="0.3" footer="0.3"/>
  <pageSetup scale="4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02BDC-272E-4809-82BA-41490BD79A6B}">
  <sheetPr codeName="Sheet5">
    <pageSetUpPr fitToPage="1"/>
  </sheetPr>
  <dimension ref="A1:J155"/>
  <sheetViews>
    <sheetView workbookViewId="0">
      <pane ySplit="6" topLeftCell="A7" activePane="bottomLeft" state="frozen"/>
      <selection pane="bottomLeft" activeCell="B17" sqref="B17"/>
    </sheetView>
  </sheetViews>
  <sheetFormatPr defaultRowHeight="15"/>
  <cols>
    <col min="1" max="1" width="12.5703125" bestFit="1" customWidth="1"/>
    <col min="2" max="2" width="60.7109375" customWidth="1"/>
    <col min="3" max="6" width="30.7109375" customWidth="1"/>
    <col min="7" max="9" width="30.7109375" style="44" customWidth="1"/>
    <col min="10" max="10" width="30.7109375" style="78" customWidth="1"/>
  </cols>
  <sheetData>
    <row r="1" spans="1:10" ht="15.75">
      <c r="A1" s="88" t="s">
        <v>113</v>
      </c>
      <c r="B1" s="28"/>
      <c r="G1"/>
      <c r="H1"/>
      <c r="I1"/>
    </row>
    <row r="2" spans="1:10" ht="15" customHeight="1">
      <c r="A2" s="441" t="s">
        <v>114</v>
      </c>
      <c r="B2" s="441"/>
      <c r="C2" s="441"/>
      <c r="D2" s="69"/>
      <c r="E2" s="69"/>
      <c r="F2" s="69"/>
      <c r="G2" s="69"/>
      <c r="H2" s="69"/>
      <c r="I2" s="69"/>
      <c r="J2" s="79"/>
    </row>
    <row r="3" spans="1:10">
      <c r="A3" s="441"/>
      <c r="B3" s="441"/>
      <c r="C3" s="441"/>
      <c r="D3" s="69"/>
      <c r="E3" s="69"/>
      <c r="F3" s="69"/>
      <c r="G3" s="69"/>
      <c r="H3" s="69"/>
      <c r="I3" s="69"/>
      <c r="J3" s="79"/>
    </row>
    <row r="4" spans="1:10">
      <c r="A4" s="441"/>
      <c r="B4" s="441"/>
      <c r="C4" s="441"/>
      <c r="D4" s="69"/>
      <c r="E4" s="69"/>
      <c r="F4" s="69"/>
      <c r="G4" s="69"/>
      <c r="H4" s="69"/>
      <c r="I4" s="69"/>
      <c r="J4" s="79"/>
    </row>
    <row r="5" spans="1:10" ht="30">
      <c r="A5" s="128" t="s">
        <v>115</v>
      </c>
      <c r="B5" s="74"/>
      <c r="C5" s="52"/>
      <c r="D5" s="52"/>
      <c r="F5" s="53"/>
      <c r="G5" s="129" t="s">
        <v>116</v>
      </c>
      <c r="H5" s="53" t="s">
        <v>117</v>
      </c>
      <c r="I5" s="53" t="s">
        <v>117</v>
      </c>
    </row>
    <row r="6" spans="1:10" ht="27.95" customHeight="1">
      <c r="A6" s="133" t="s">
        <v>118</v>
      </c>
      <c r="B6" s="133" t="s">
        <v>119</v>
      </c>
      <c r="C6" s="133" t="s">
        <v>120</v>
      </c>
      <c r="D6" s="133" t="s">
        <v>121</v>
      </c>
      <c r="E6" s="133" t="s">
        <v>122</v>
      </c>
      <c r="F6" s="133" t="s">
        <v>123</v>
      </c>
      <c r="G6" s="134" t="s">
        <v>124</v>
      </c>
      <c r="H6" s="134" t="s">
        <v>125</v>
      </c>
      <c r="I6" s="134" t="s">
        <v>126</v>
      </c>
      <c r="J6" s="135" t="s">
        <v>127</v>
      </c>
    </row>
    <row r="7" spans="1:10" ht="29.45" customHeight="1">
      <c r="A7" s="136">
        <v>285</v>
      </c>
      <c r="B7" s="137" t="s">
        <v>128</v>
      </c>
      <c r="C7" s="137" t="s">
        <v>129</v>
      </c>
      <c r="D7" s="137" t="s">
        <v>130</v>
      </c>
      <c r="E7" s="137" t="s">
        <v>131</v>
      </c>
      <c r="F7" s="138">
        <v>44000000</v>
      </c>
      <c r="G7" s="139">
        <f>VLOOKUP(D7,'Tab 6 - Benefit Allocation'!$A$20:$B$21,2,FALSE)</f>
        <v>0.50900000000000001</v>
      </c>
      <c r="H7" s="138">
        <f t="shared" ref="H7:H37" si="0">G7*F7</f>
        <v>22396000</v>
      </c>
      <c r="I7" s="138">
        <f t="shared" ref="I7:I37" si="1">F7-H7</f>
        <v>21604000</v>
      </c>
      <c r="J7" s="140" t="s">
        <v>132</v>
      </c>
    </row>
    <row r="8" spans="1:10">
      <c r="A8" s="136">
        <v>294</v>
      </c>
      <c r="B8" s="137" t="s">
        <v>133</v>
      </c>
      <c r="C8" s="137" t="s">
        <v>134</v>
      </c>
      <c r="D8" s="137" t="s">
        <v>130</v>
      </c>
      <c r="E8" s="137" t="s">
        <v>135</v>
      </c>
      <c r="F8" s="138">
        <v>50000000</v>
      </c>
      <c r="G8" s="139">
        <f>VLOOKUP(D8,'Tab 6 - Benefit Allocation'!$A$20:$B$21,2,FALSE)</f>
        <v>0.50900000000000001</v>
      </c>
      <c r="H8" s="138">
        <f t="shared" si="0"/>
        <v>25450000</v>
      </c>
      <c r="I8" s="138">
        <f t="shared" si="1"/>
        <v>24550000</v>
      </c>
      <c r="J8" s="140" t="s">
        <v>132</v>
      </c>
    </row>
    <row r="9" spans="1:10">
      <c r="A9" s="136">
        <v>119</v>
      </c>
      <c r="B9" s="137" t="s">
        <v>136</v>
      </c>
      <c r="C9" s="137" t="s">
        <v>134</v>
      </c>
      <c r="D9" s="137" t="s">
        <v>130</v>
      </c>
      <c r="E9" s="137" t="s">
        <v>135</v>
      </c>
      <c r="F9" s="138">
        <v>47000000</v>
      </c>
      <c r="G9" s="139">
        <f>VLOOKUP(D9,'Tab 6 - Benefit Allocation'!$A$20:$B$21,2,FALSE)</f>
        <v>0.50900000000000001</v>
      </c>
      <c r="H9" s="138">
        <f t="shared" si="0"/>
        <v>23923000</v>
      </c>
      <c r="I9" s="138">
        <f t="shared" si="1"/>
        <v>23077000</v>
      </c>
      <c r="J9" s="140" t="s">
        <v>137</v>
      </c>
    </row>
    <row r="10" spans="1:10">
      <c r="A10" s="136">
        <v>305</v>
      </c>
      <c r="B10" s="137" t="s">
        <v>138</v>
      </c>
      <c r="C10" s="137" t="s">
        <v>134</v>
      </c>
      <c r="D10" s="137" t="s">
        <v>130</v>
      </c>
      <c r="E10" s="137" t="s">
        <v>135</v>
      </c>
      <c r="F10" s="138">
        <v>9000000</v>
      </c>
      <c r="G10" s="139">
        <f>VLOOKUP(D10,'Tab 6 - Benefit Allocation'!$A$20:$B$21,2,FALSE)</f>
        <v>0.50900000000000001</v>
      </c>
      <c r="H10" s="138">
        <f t="shared" si="0"/>
        <v>4581000</v>
      </c>
      <c r="I10" s="138">
        <f t="shared" si="1"/>
        <v>4419000</v>
      </c>
      <c r="J10" s="140" t="s">
        <v>132</v>
      </c>
    </row>
    <row r="11" spans="1:10">
      <c r="A11" s="136">
        <v>309</v>
      </c>
      <c r="B11" s="137" t="s">
        <v>139</v>
      </c>
      <c r="C11" s="137" t="s">
        <v>134</v>
      </c>
      <c r="D11" s="137" t="s">
        <v>130</v>
      </c>
      <c r="E11" s="137" t="s">
        <v>135</v>
      </c>
      <c r="F11" s="138">
        <v>84000000</v>
      </c>
      <c r="G11" s="139">
        <f>VLOOKUP(D11,'Tab 6 - Benefit Allocation'!$A$20:$B$21,2,FALSE)</f>
        <v>0.50900000000000001</v>
      </c>
      <c r="H11" s="138">
        <f t="shared" si="0"/>
        <v>42756000</v>
      </c>
      <c r="I11" s="138">
        <f t="shared" si="1"/>
        <v>41244000</v>
      </c>
      <c r="J11" s="140" t="s">
        <v>132</v>
      </c>
    </row>
    <row r="12" spans="1:10">
      <c r="A12" s="136">
        <v>292</v>
      </c>
      <c r="B12" s="137" t="s">
        <v>140</v>
      </c>
      <c r="C12" s="137" t="s">
        <v>134</v>
      </c>
      <c r="D12" s="137" t="s">
        <v>130</v>
      </c>
      <c r="E12" s="137" t="s">
        <v>135</v>
      </c>
      <c r="F12" s="138">
        <v>51000000</v>
      </c>
      <c r="G12" s="139">
        <f>VLOOKUP(D12,'Tab 6 - Benefit Allocation'!$A$20:$B$21,2,FALSE)</f>
        <v>0.50900000000000001</v>
      </c>
      <c r="H12" s="138">
        <f t="shared" si="0"/>
        <v>25959000</v>
      </c>
      <c r="I12" s="138">
        <f t="shared" si="1"/>
        <v>25041000</v>
      </c>
      <c r="J12" s="140" t="s">
        <v>132</v>
      </c>
    </row>
    <row r="13" spans="1:10">
      <c r="A13" s="136">
        <v>332</v>
      </c>
      <c r="B13" s="137" t="s">
        <v>141</v>
      </c>
      <c r="C13" s="137" t="s">
        <v>134</v>
      </c>
      <c r="D13" s="137" t="s">
        <v>130</v>
      </c>
      <c r="E13" s="137" t="s">
        <v>135</v>
      </c>
      <c r="F13" s="138">
        <v>8000000</v>
      </c>
      <c r="G13" s="139">
        <f>VLOOKUP(D13,'Tab 6 - Benefit Allocation'!$A$20:$B$21,2,FALSE)</f>
        <v>0.50900000000000001</v>
      </c>
      <c r="H13" s="138">
        <f t="shared" si="0"/>
        <v>4072000</v>
      </c>
      <c r="I13" s="138">
        <f t="shared" si="1"/>
        <v>3928000</v>
      </c>
      <c r="J13" s="140" t="s">
        <v>137</v>
      </c>
    </row>
    <row r="14" spans="1:10">
      <c r="A14" s="136">
        <v>323</v>
      </c>
      <c r="B14" s="137" t="s">
        <v>142</v>
      </c>
      <c r="C14" s="137" t="s">
        <v>143</v>
      </c>
      <c r="D14" s="137" t="s">
        <v>130</v>
      </c>
      <c r="E14" s="137" t="s">
        <v>135</v>
      </c>
      <c r="F14" s="138">
        <v>161700000</v>
      </c>
      <c r="G14" s="139">
        <f>VLOOKUP(D14,'Tab 6 - Benefit Allocation'!$A$20:$B$21,2,FALSE)</f>
        <v>0.50900000000000001</v>
      </c>
      <c r="H14" s="138">
        <f t="shared" si="0"/>
        <v>82305300</v>
      </c>
      <c r="I14" s="138">
        <f t="shared" si="1"/>
        <v>79394700</v>
      </c>
      <c r="J14" s="140" t="s">
        <v>137</v>
      </c>
    </row>
    <row r="15" spans="1:10">
      <c r="A15" s="136">
        <v>133</v>
      </c>
      <c r="B15" s="137" t="s">
        <v>144</v>
      </c>
      <c r="C15" s="137" t="s">
        <v>145</v>
      </c>
      <c r="D15" s="137" t="s">
        <v>130</v>
      </c>
      <c r="E15" s="137" t="s">
        <v>135</v>
      </c>
      <c r="F15" s="138">
        <v>49000000</v>
      </c>
      <c r="G15" s="139">
        <f>VLOOKUP(D15,'Tab 6 - Benefit Allocation'!$A$20:$B$21,2,FALSE)</f>
        <v>0.50900000000000001</v>
      </c>
      <c r="H15" s="138">
        <f t="shared" si="0"/>
        <v>24941000</v>
      </c>
      <c r="I15" s="138">
        <f t="shared" si="1"/>
        <v>24059000</v>
      </c>
      <c r="J15" s="140" t="s">
        <v>137</v>
      </c>
    </row>
    <row r="16" spans="1:10">
      <c r="A16" s="136">
        <v>134</v>
      </c>
      <c r="B16" s="137" t="s">
        <v>146</v>
      </c>
      <c r="C16" s="137" t="s">
        <v>145</v>
      </c>
      <c r="D16" s="137" t="s">
        <v>130</v>
      </c>
      <c r="E16" s="137" t="s">
        <v>147</v>
      </c>
      <c r="F16" s="138">
        <v>141000000</v>
      </c>
      <c r="G16" s="139">
        <f>VLOOKUP(D16,'Tab 6 - Benefit Allocation'!$A$20:$B$21,2,FALSE)</f>
        <v>0.50900000000000001</v>
      </c>
      <c r="H16" s="138">
        <f t="shared" si="0"/>
        <v>71769000</v>
      </c>
      <c r="I16" s="138">
        <f t="shared" si="1"/>
        <v>69231000</v>
      </c>
      <c r="J16" s="140" t="s">
        <v>137</v>
      </c>
    </row>
    <row r="17" spans="1:10">
      <c r="A17" s="136">
        <v>167</v>
      </c>
      <c r="B17" s="137" t="s">
        <v>148</v>
      </c>
      <c r="C17" s="137" t="s">
        <v>145</v>
      </c>
      <c r="D17" s="137" t="s">
        <v>130</v>
      </c>
      <c r="E17" s="137" t="s">
        <v>135</v>
      </c>
      <c r="F17" s="138">
        <v>27000000</v>
      </c>
      <c r="G17" s="141">
        <f>VLOOKUP(D17,'Tab 6 - Benefit Allocation'!$A$20:$B$21,2,FALSE)</f>
        <v>0.50900000000000001</v>
      </c>
      <c r="H17" s="138">
        <f t="shared" si="0"/>
        <v>13743000</v>
      </c>
      <c r="I17" s="138">
        <f t="shared" si="1"/>
        <v>13257000</v>
      </c>
      <c r="J17" s="140" t="s">
        <v>137</v>
      </c>
    </row>
    <row r="18" spans="1:10">
      <c r="A18" s="136">
        <v>164</v>
      </c>
      <c r="B18" s="137" t="s">
        <v>149</v>
      </c>
      <c r="C18" s="137" t="s">
        <v>145</v>
      </c>
      <c r="D18" s="137" t="s">
        <v>130</v>
      </c>
      <c r="E18" s="137" t="s">
        <v>135</v>
      </c>
      <c r="F18" s="138">
        <v>53000000</v>
      </c>
      <c r="G18" s="139">
        <f>VLOOKUP(D18,'Tab 6 - Benefit Allocation'!$A$20:$B$21,2,FALSE)</f>
        <v>0.50900000000000001</v>
      </c>
      <c r="H18" s="138">
        <f t="shared" si="0"/>
        <v>26977000</v>
      </c>
      <c r="I18" s="138">
        <f t="shared" si="1"/>
        <v>26023000</v>
      </c>
      <c r="J18" s="140" t="s">
        <v>137</v>
      </c>
    </row>
    <row r="19" spans="1:10">
      <c r="A19" s="136">
        <v>182</v>
      </c>
      <c r="B19" s="137" t="s">
        <v>150</v>
      </c>
      <c r="C19" s="137" t="s">
        <v>145</v>
      </c>
      <c r="D19" s="137" t="s">
        <v>130</v>
      </c>
      <c r="E19" s="137" t="s">
        <v>131</v>
      </c>
      <c r="F19" s="138">
        <v>104000000</v>
      </c>
      <c r="G19" s="139">
        <f>VLOOKUP(D19,'Tab 6 - Benefit Allocation'!$A$20:$B$21,2,FALSE)</f>
        <v>0.50900000000000001</v>
      </c>
      <c r="H19" s="138">
        <f t="shared" si="0"/>
        <v>52936000</v>
      </c>
      <c r="I19" s="138">
        <f t="shared" si="1"/>
        <v>51064000</v>
      </c>
      <c r="J19" s="140" t="s">
        <v>137</v>
      </c>
    </row>
    <row r="20" spans="1:10">
      <c r="A20" s="136">
        <v>271</v>
      </c>
      <c r="B20" s="137" t="s">
        <v>151</v>
      </c>
      <c r="C20" s="137" t="s">
        <v>145</v>
      </c>
      <c r="D20" s="137" t="s">
        <v>130</v>
      </c>
      <c r="E20" s="137" t="s">
        <v>147</v>
      </c>
      <c r="F20" s="138">
        <v>238000000</v>
      </c>
      <c r="G20" s="139">
        <f>VLOOKUP(D20,'Tab 6 - Benefit Allocation'!$A$20:$B$21,2,FALSE)</f>
        <v>0.50900000000000001</v>
      </c>
      <c r="H20" s="138">
        <f t="shared" si="0"/>
        <v>121142000</v>
      </c>
      <c r="I20" s="138">
        <f t="shared" si="1"/>
        <v>116858000</v>
      </c>
      <c r="J20" s="140" t="s">
        <v>132</v>
      </c>
    </row>
    <row r="21" spans="1:10">
      <c r="A21" s="136">
        <v>187</v>
      </c>
      <c r="B21" s="137" t="s">
        <v>152</v>
      </c>
      <c r="C21" s="137" t="s">
        <v>145</v>
      </c>
      <c r="D21" s="137" t="s">
        <v>130</v>
      </c>
      <c r="E21" s="137" t="s">
        <v>135</v>
      </c>
      <c r="F21" s="138">
        <v>46000000</v>
      </c>
      <c r="G21" s="139">
        <f>VLOOKUP(D21,'Tab 6 - Benefit Allocation'!$A$20:$B$21,2,FALSE)</f>
        <v>0.50900000000000001</v>
      </c>
      <c r="H21" s="138">
        <f t="shared" si="0"/>
        <v>23414000</v>
      </c>
      <c r="I21" s="138">
        <f t="shared" si="1"/>
        <v>22586000</v>
      </c>
      <c r="J21" s="140" t="s">
        <v>137</v>
      </c>
    </row>
    <row r="22" spans="1:10">
      <c r="A22" s="136">
        <v>192</v>
      </c>
      <c r="B22" s="137" t="s">
        <v>153</v>
      </c>
      <c r="C22" s="137" t="s">
        <v>145</v>
      </c>
      <c r="D22" s="137" t="s">
        <v>130</v>
      </c>
      <c r="E22" s="137" t="s">
        <v>131</v>
      </c>
      <c r="F22" s="138">
        <v>111000000</v>
      </c>
      <c r="G22" s="139">
        <f>VLOOKUP(D22,'Tab 6 - Benefit Allocation'!$A$20:$B$21,2,FALSE)</f>
        <v>0.50900000000000001</v>
      </c>
      <c r="H22" s="138">
        <f t="shared" si="0"/>
        <v>56499000</v>
      </c>
      <c r="I22" s="138">
        <f t="shared" si="1"/>
        <v>54501000</v>
      </c>
      <c r="J22" s="140" t="s">
        <v>137</v>
      </c>
    </row>
    <row r="23" spans="1:10">
      <c r="A23" s="136">
        <v>188</v>
      </c>
      <c r="B23" s="137" t="s">
        <v>154</v>
      </c>
      <c r="C23" s="137" t="s">
        <v>145</v>
      </c>
      <c r="D23" s="137" t="s">
        <v>130</v>
      </c>
      <c r="E23" s="137" t="s">
        <v>135</v>
      </c>
      <c r="F23" s="138">
        <v>71000000</v>
      </c>
      <c r="G23" s="139">
        <f>VLOOKUP(D23,'Tab 6 - Benefit Allocation'!$A$20:$B$21,2,FALSE)</f>
        <v>0.50900000000000001</v>
      </c>
      <c r="H23" s="138">
        <f t="shared" si="0"/>
        <v>36139000</v>
      </c>
      <c r="I23" s="138">
        <f t="shared" si="1"/>
        <v>34861000</v>
      </c>
      <c r="J23" s="140" t="s">
        <v>137</v>
      </c>
    </row>
    <row r="24" spans="1:10">
      <c r="A24" s="136">
        <v>115</v>
      </c>
      <c r="B24" s="137" t="s">
        <v>155</v>
      </c>
      <c r="C24" s="137" t="s">
        <v>145</v>
      </c>
      <c r="D24" s="137" t="s">
        <v>130</v>
      </c>
      <c r="E24" s="137" t="s">
        <v>135</v>
      </c>
      <c r="F24" s="138">
        <v>38000000</v>
      </c>
      <c r="G24" s="139">
        <f>VLOOKUP(D24,'Tab 6 - Benefit Allocation'!$A$20:$B$21,2,FALSE)</f>
        <v>0.50900000000000001</v>
      </c>
      <c r="H24" s="138">
        <f t="shared" si="0"/>
        <v>19342000</v>
      </c>
      <c r="I24" s="138">
        <f t="shared" si="1"/>
        <v>18658000</v>
      </c>
      <c r="J24" s="140" t="s">
        <v>137</v>
      </c>
    </row>
    <row r="25" spans="1:10">
      <c r="A25" s="136">
        <v>100</v>
      </c>
      <c r="B25" s="137" t="s">
        <v>156</v>
      </c>
      <c r="C25" s="137" t="s">
        <v>145</v>
      </c>
      <c r="D25" s="137" t="s">
        <v>130</v>
      </c>
      <c r="E25" s="137" t="s">
        <v>135</v>
      </c>
      <c r="F25" s="138">
        <v>36000000</v>
      </c>
      <c r="G25" s="139">
        <f>VLOOKUP(D25,'Tab 6 - Benefit Allocation'!$A$20:$B$21,2,FALSE)</f>
        <v>0.50900000000000001</v>
      </c>
      <c r="H25" s="138">
        <f t="shared" si="0"/>
        <v>18324000</v>
      </c>
      <c r="I25" s="138">
        <f t="shared" si="1"/>
        <v>17676000</v>
      </c>
      <c r="J25" s="140" t="s">
        <v>137</v>
      </c>
    </row>
    <row r="26" spans="1:10">
      <c r="A26" s="136">
        <v>104</v>
      </c>
      <c r="B26" s="137" t="s">
        <v>157</v>
      </c>
      <c r="C26" s="137" t="s">
        <v>145</v>
      </c>
      <c r="D26" s="137" t="s">
        <v>130</v>
      </c>
      <c r="E26" s="137" t="s">
        <v>135</v>
      </c>
      <c r="F26" s="138">
        <v>77000000</v>
      </c>
      <c r="G26" s="139">
        <f>VLOOKUP(D26,'Tab 6 - Benefit Allocation'!$A$20:$B$21,2,FALSE)</f>
        <v>0.50900000000000001</v>
      </c>
      <c r="H26" s="138">
        <f t="shared" si="0"/>
        <v>39193000</v>
      </c>
      <c r="I26" s="138">
        <f t="shared" si="1"/>
        <v>37807000</v>
      </c>
      <c r="J26" s="140" t="s">
        <v>137</v>
      </c>
    </row>
    <row r="27" spans="1:10">
      <c r="A27" s="136">
        <v>245</v>
      </c>
      <c r="B27" s="137" t="s">
        <v>158</v>
      </c>
      <c r="C27" s="137" t="s">
        <v>145</v>
      </c>
      <c r="D27" s="137" t="s">
        <v>130</v>
      </c>
      <c r="E27" s="137" t="s">
        <v>135</v>
      </c>
      <c r="F27" s="138">
        <v>66000000</v>
      </c>
      <c r="G27" s="139">
        <f>VLOOKUP(D27,'Tab 6 - Benefit Allocation'!$A$20:$B$21,2,FALSE)</f>
        <v>0.50900000000000001</v>
      </c>
      <c r="H27" s="138">
        <f t="shared" si="0"/>
        <v>33594000</v>
      </c>
      <c r="I27" s="138">
        <f t="shared" si="1"/>
        <v>32406000</v>
      </c>
      <c r="J27" s="140" t="s">
        <v>137</v>
      </c>
    </row>
    <row r="28" spans="1:10">
      <c r="A28" s="136">
        <v>246</v>
      </c>
      <c r="B28" s="137" t="s">
        <v>159</v>
      </c>
      <c r="C28" s="137" t="s">
        <v>145</v>
      </c>
      <c r="D28" s="137" t="s">
        <v>130</v>
      </c>
      <c r="E28" s="137" t="s">
        <v>135</v>
      </c>
      <c r="F28" s="138">
        <v>74000000</v>
      </c>
      <c r="G28" s="139">
        <f>VLOOKUP(D28,'Tab 6 - Benefit Allocation'!$A$20:$B$21,2,FALSE)</f>
        <v>0.50900000000000001</v>
      </c>
      <c r="H28" s="138">
        <f t="shared" si="0"/>
        <v>37666000</v>
      </c>
      <c r="I28" s="138">
        <f t="shared" si="1"/>
        <v>36334000</v>
      </c>
      <c r="J28" s="140" t="s">
        <v>137</v>
      </c>
    </row>
    <row r="29" spans="1:10">
      <c r="A29" s="136">
        <v>244</v>
      </c>
      <c r="B29" s="137" t="s">
        <v>160</v>
      </c>
      <c r="C29" s="137" t="s">
        <v>145</v>
      </c>
      <c r="D29" s="137" t="s">
        <v>130</v>
      </c>
      <c r="E29" s="137" t="s">
        <v>135</v>
      </c>
      <c r="F29" s="138">
        <v>44000000</v>
      </c>
      <c r="G29" s="139">
        <f>VLOOKUP(D29,'Tab 6 - Benefit Allocation'!$A$20:$B$21,2,FALSE)</f>
        <v>0.50900000000000001</v>
      </c>
      <c r="H29" s="138">
        <f t="shared" si="0"/>
        <v>22396000</v>
      </c>
      <c r="I29" s="138">
        <f t="shared" si="1"/>
        <v>21604000</v>
      </c>
      <c r="J29" s="140" t="s">
        <v>137</v>
      </c>
    </row>
    <row r="30" spans="1:10">
      <c r="A30" s="136">
        <v>201</v>
      </c>
      <c r="B30" s="137" t="s">
        <v>161</v>
      </c>
      <c r="C30" s="137" t="s">
        <v>145</v>
      </c>
      <c r="D30" s="137" t="s">
        <v>130</v>
      </c>
      <c r="E30" s="137" t="s">
        <v>147</v>
      </c>
      <c r="F30" s="138">
        <v>120000000</v>
      </c>
      <c r="G30" s="141">
        <f>VLOOKUP(D30,'Tab 6 - Benefit Allocation'!$A$20:$B$21,2,FALSE)</f>
        <v>0.50900000000000001</v>
      </c>
      <c r="H30" s="138">
        <f t="shared" si="0"/>
        <v>61080000</v>
      </c>
      <c r="I30" s="138">
        <f t="shared" si="1"/>
        <v>58920000</v>
      </c>
      <c r="J30" s="140" t="s">
        <v>137</v>
      </c>
    </row>
    <row r="31" spans="1:10">
      <c r="A31" s="136">
        <v>202</v>
      </c>
      <c r="B31" s="137" t="s">
        <v>162</v>
      </c>
      <c r="C31" s="137" t="s">
        <v>145</v>
      </c>
      <c r="D31" s="137" t="s">
        <v>130</v>
      </c>
      <c r="E31" s="137" t="s">
        <v>147</v>
      </c>
      <c r="F31" s="138">
        <v>90000000</v>
      </c>
      <c r="G31" s="139">
        <f>VLOOKUP(D31,'Tab 6 - Benefit Allocation'!$A$20:$B$21,2,FALSE)</f>
        <v>0.50900000000000001</v>
      </c>
      <c r="H31" s="138">
        <f t="shared" si="0"/>
        <v>45810000</v>
      </c>
      <c r="I31" s="138">
        <f t="shared" si="1"/>
        <v>44190000</v>
      </c>
      <c r="J31" s="140" t="s">
        <v>137</v>
      </c>
    </row>
    <row r="32" spans="1:10">
      <c r="A32" s="136">
        <v>219</v>
      </c>
      <c r="B32" s="137" t="s">
        <v>163</v>
      </c>
      <c r="C32" s="137" t="s">
        <v>145</v>
      </c>
      <c r="D32" s="137" t="s">
        <v>130</v>
      </c>
      <c r="E32" s="137" t="s">
        <v>135</v>
      </c>
      <c r="F32" s="138">
        <v>72000000</v>
      </c>
      <c r="G32" s="139">
        <f>VLOOKUP(D32,'Tab 6 - Benefit Allocation'!$A$20:$B$21,2,FALSE)</f>
        <v>0.50900000000000001</v>
      </c>
      <c r="H32" s="138">
        <f t="shared" si="0"/>
        <v>36648000</v>
      </c>
      <c r="I32" s="138">
        <f t="shared" si="1"/>
        <v>35352000</v>
      </c>
      <c r="J32" s="140" t="s">
        <v>137</v>
      </c>
    </row>
    <row r="33" spans="1:10">
      <c r="A33" s="136">
        <v>217</v>
      </c>
      <c r="B33" s="137" t="s">
        <v>164</v>
      </c>
      <c r="C33" s="137" t="s">
        <v>145</v>
      </c>
      <c r="D33" s="137" t="s">
        <v>130</v>
      </c>
      <c r="E33" s="137" t="s">
        <v>165</v>
      </c>
      <c r="F33" s="138">
        <v>65000000</v>
      </c>
      <c r="G33" s="139">
        <f>VLOOKUP(D33,'Tab 6 - Benefit Allocation'!$A$20:$B$21,2,FALSE)</f>
        <v>0.50900000000000001</v>
      </c>
      <c r="H33" s="138">
        <f t="shared" si="0"/>
        <v>33085000</v>
      </c>
      <c r="I33" s="138">
        <f t="shared" si="1"/>
        <v>31915000</v>
      </c>
      <c r="J33" s="140" t="s">
        <v>137</v>
      </c>
    </row>
    <row r="34" spans="1:10">
      <c r="A34" s="136">
        <v>218</v>
      </c>
      <c r="B34" s="137" t="s">
        <v>166</v>
      </c>
      <c r="C34" s="137" t="s">
        <v>145</v>
      </c>
      <c r="D34" s="137" t="s">
        <v>130</v>
      </c>
      <c r="E34" s="137" t="s">
        <v>135</v>
      </c>
      <c r="F34" s="138">
        <v>194000000</v>
      </c>
      <c r="G34" s="139">
        <f>VLOOKUP(D34,'Tab 6 - Benefit Allocation'!$A$20:$B$21,2,FALSE)</f>
        <v>0.50900000000000001</v>
      </c>
      <c r="H34" s="138">
        <f t="shared" si="0"/>
        <v>98746000</v>
      </c>
      <c r="I34" s="138">
        <f t="shared" si="1"/>
        <v>95254000</v>
      </c>
      <c r="J34" s="140" t="s">
        <v>137</v>
      </c>
    </row>
    <row r="35" spans="1:10">
      <c r="A35" s="136">
        <v>224</v>
      </c>
      <c r="B35" s="137" t="s">
        <v>167</v>
      </c>
      <c r="C35" s="137" t="s">
        <v>145</v>
      </c>
      <c r="D35" s="137" t="s">
        <v>130</v>
      </c>
      <c r="E35" s="137" t="s">
        <v>135</v>
      </c>
      <c r="F35" s="138">
        <v>90250000</v>
      </c>
      <c r="G35" s="139">
        <f>VLOOKUP(D35,'Tab 6 - Benefit Allocation'!$A$20:$B$21,2,FALSE)</f>
        <v>0.50900000000000001</v>
      </c>
      <c r="H35" s="138">
        <f t="shared" si="0"/>
        <v>45937250</v>
      </c>
      <c r="I35" s="138">
        <f t="shared" si="1"/>
        <v>44312750</v>
      </c>
      <c r="J35" s="140" t="s">
        <v>137</v>
      </c>
    </row>
    <row r="36" spans="1:10">
      <c r="A36" s="136">
        <v>225</v>
      </c>
      <c r="B36" s="137" t="s">
        <v>168</v>
      </c>
      <c r="C36" s="137" t="s">
        <v>145</v>
      </c>
      <c r="D36" s="137" t="s">
        <v>130</v>
      </c>
      <c r="E36" s="137" t="s">
        <v>135</v>
      </c>
      <c r="F36" s="138">
        <v>104250000</v>
      </c>
      <c r="G36" s="139">
        <f>VLOOKUP(D36,'Tab 6 - Benefit Allocation'!$A$20:$B$21,2,FALSE)</f>
        <v>0.50900000000000001</v>
      </c>
      <c r="H36" s="138">
        <f t="shared" si="0"/>
        <v>53063250</v>
      </c>
      <c r="I36" s="138">
        <f t="shared" si="1"/>
        <v>51186750</v>
      </c>
      <c r="J36" s="140" t="s">
        <v>137</v>
      </c>
    </row>
    <row r="37" spans="1:10">
      <c r="A37" s="136">
        <v>185</v>
      </c>
      <c r="B37" s="137" t="s">
        <v>169</v>
      </c>
      <c r="C37" s="137" t="s">
        <v>145</v>
      </c>
      <c r="D37" s="137" t="s">
        <v>130</v>
      </c>
      <c r="E37" s="137" t="s">
        <v>135</v>
      </c>
      <c r="F37" s="138">
        <v>37000000</v>
      </c>
      <c r="G37" s="139">
        <f>VLOOKUP(D37,'Tab 6 - Benefit Allocation'!$A$20:$B$21,2,FALSE)</f>
        <v>0.50900000000000001</v>
      </c>
      <c r="H37" s="138">
        <f t="shared" si="0"/>
        <v>18833000</v>
      </c>
      <c r="I37" s="138">
        <f t="shared" si="1"/>
        <v>18167000</v>
      </c>
      <c r="J37" s="140" t="s">
        <v>137</v>
      </c>
    </row>
    <row r="38" spans="1:10">
      <c r="A38" s="136">
        <v>391</v>
      </c>
      <c r="B38" s="137" t="s">
        <v>170</v>
      </c>
      <c r="C38" s="137" t="s">
        <v>145</v>
      </c>
      <c r="D38" s="137" t="s">
        <v>130</v>
      </c>
      <c r="E38" s="137" t="s">
        <v>165</v>
      </c>
      <c r="F38" s="138">
        <v>25000000</v>
      </c>
      <c r="G38" s="139">
        <f>VLOOKUP(D38,'Tab 6 - Benefit Allocation'!$A$20:$B$21,2,FALSE)</f>
        <v>0.50900000000000001</v>
      </c>
      <c r="H38" s="138">
        <f t="shared" ref="H38:H69" si="2">G38*F38</f>
        <v>12725000</v>
      </c>
      <c r="I38" s="138">
        <f t="shared" ref="I38:I69" si="3">F38-H38</f>
        <v>12275000</v>
      </c>
      <c r="J38" s="140" t="s">
        <v>132</v>
      </c>
    </row>
    <row r="39" spans="1:10">
      <c r="A39" s="136">
        <v>186</v>
      </c>
      <c r="B39" s="137" t="s">
        <v>171</v>
      </c>
      <c r="C39" s="137" t="s">
        <v>145</v>
      </c>
      <c r="D39" s="137" t="s">
        <v>130</v>
      </c>
      <c r="E39" s="137" t="s">
        <v>135</v>
      </c>
      <c r="F39" s="138">
        <v>42000000</v>
      </c>
      <c r="G39" s="139">
        <f>VLOOKUP(D39,'Tab 6 - Benefit Allocation'!$A$20:$B$21,2,FALSE)</f>
        <v>0.50900000000000001</v>
      </c>
      <c r="H39" s="138">
        <f t="shared" si="2"/>
        <v>21378000</v>
      </c>
      <c r="I39" s="138">
        <f t="shared" si="3"/>
        <v>20622000</v>
      </c>
      <c r="J39" s="140" t="s">
        <v>137</v>
      </c>
    </row>
    <row r="40" spans="1:10">
      <c r="A40" s="136">
        <v>184</v>
      </c>
      <c r="B40" s="137" t="s">
        <v>172</v>
      </c>
      <c r="C40" s="137" t="s">
        <v>145</v>
      </c>
      <c r="D40" s="137" t="s">
        <v>130</v>
      </c>
      <c r="E40" s="137" t="s">
        <v>135</v>
      </c>
      <c r="F40" s="138">
        <v>41000000</v>
      </c>
      <c r="G40" s="139">
        <f>VLOOKUP(D40,'Tab 6 - Benefit Allocation'!$A$20:$B$21,2,FALSE)</f>
        <v>0.50900000000000001</v>
      </c>
      <c r="H40" s="138">
        <f t="shared" si="2"/>
        <v>20869000</v>
      </c>
      <c r="I40" s="138">
        <f t="shared" si="3"/>
        <v>20131000</v>
      </c>
      <c r="J40" s="140" t="s">
        <v>137</v>
      </c>
    </row>
    <row r="41" spans="1:10">
      <c r="A41" s="136">
        <v>128</v>
      </c>
      <c r="B41" s="137" t="s">
        <v>173</v>
      </c>
      <c r="C41" s="137" t="s">
        <v>145</v>
      </c>
      <c r="D41" s="137" t="s">
        <v>130</v>
      </c>
      <c r="E41" s="137" t="s">
        <v>135</v>
      </c>
      <c r="F41" s="138">
        <v>30000000</v>
      </c>
      <c r="G41" s="139">
        <f>VLOOKUP(D41,'Tab 6 - Benefit Allocation'!$A$20:$B$21,2,FALSE)</f>
        <v>0.50900000000000001</v>
      </c>
      <c r="H41" s="138">
        <f t="shared" si="2"/>
        <v>15270000</v>
      </c>
      <c r="I41" s="138">
        <f t="shared" si="3"/>
        <v>14730000</v>
      </c>
      <c r="J41" s="140" t="s">
        <v>137</v>
      </c>
    </row>
    <row r="42" spans="1:10">
      <c r="A42" s="136">
        <v>389</v>
      </c>
      <c r="B42" s="137" t="s">
        <v>174</v>
      </c>
      <c r="C42" s="137" t="s">
        <v>145</v>
      </c>
      <c r="D42" s="137" t="s">
        <v>130</v>
      </c>
      <c r="E42" s="137" t="s">
        <v>135</v>
      </c>
      <c r="F42" s="138">
        <v>22000000</v>
      </c>
      <c r="G42" s="139">
        <f>VLOOKUP(D42,'Tab 6 - Benefit Allocation'!$A$20:$B$21,2,FALSE)</f>
        <v>0.50900000000000001</v>
      </c>
      <c r="H42" s="138">
        <f t="shared" si="2"/>
        <v>11198000</v>
      </c>
      <c r="I42" s="138">
        <f t="shared" si="3"/>
        <v>10802000</v>
      </c>
      <c r="J42" s="140" t="s">
        <v>132</v>
      </c>
    </row>
    <row r="43" spans="1:10">
      <c r="A43" s="136">
        <v>129</v>
      </c>
      <c r="B43" s="137" t="s">
        <v>175</v>
      </c>
      <c r="C43" s="137" t="s">
        <v>145</v>
      </c>
      <c r="D43" s="137" t="s">
        <v>130</v>
      </c>
      <c r="E43" s="137" t="s">
        <v>147</v>
      </c>
      <c r="F43" s="138">
        <v>36000000</v>
      </c>
      <c r="G43" s="139">
        <f>VLOOKUP(D43,'Tab 6 - Benefit Allocation'!$A$20:$B$21,2,FALSE)</f>
        <v>0.50900000000000001</v>
      </c>
      <c r="H43" s="138">
        <f t="shared" si="2"/>
        <v>18324000</v>
      </c>
      <c r="I43" s="138">
        <f t="shared" si="3"/>
        <v>17676000</v>
      </c>
      <c r="J43" s="140" t="s">
        <v>137</v>
      </c>
    </row>
    <row r="44" spans="1:10">
      <c r="A44" s="136">
        <v>183</v>
      </c>
      <c r="B44" s="137" t="s">
        <v>176</v>
      </c>
      <c r="C44" s="137" t="s">
        <v>145</v>
      </c>
      <c r="D44" s="137" t="s">
        <v>130</v>
      </c>
      <c r="E44" s="137" t="s">
        <v>135</v>
      </c>
      <c r="F44" s="138">
        <v>60000000</v>
      </c>
      <c r="G44" s="139">
        <f>VLOOKUP(D44,'Tab 6 - Benefit Allocation'!$A$20:$B$21,2,FALSE)</f>
        <v>0.50900000000000001</v>
      </c>
      <c r="H44" s="138">
        <f t="shared" si="2"/>
        <v>30540000</v>
      </c>
      <c r="I44" s="138">
        <f t="shared" si="3"/>
        <v>29460000</v>
      </c>
      <c r="J44" s="140" t="s">
        <v>137</v>
      </c>
    </row>
    <row r="45" spans="1:10">
      <c r="A45" s="136">
        <v>308</v>
      </c>
      <c r="B45" s="137" t="s">
        <v>177</v>
      </c>
      <c r="C45" s="137" t="s">
        <v>145</v>
      </c>
      <c r="D45" s="137" t="s">
        <v>130</v>
      </c>
      <c r="E45" s="137" t="s">
        <v>135</v>
      </c>
      <c r="F45" s="138">
        <v>50000000</v>
      </c>
      <c r="G45" s="139">
        <f>VLOOKUP(D45,'Tab 6 - Benefit Allocation'!$A$20:$B$21,2,FALSE)</f>
        <v>0.50900000000000001</v>
      </c>
      <c r="H45" s="138">
        <f t="shared" si="2"/>
        <v>25450000</v>
      </c>
      <c r="I45" s="138">
        <f t="shared" si="3"/>
        <v>24550000</v>
      </c>
      <c r="J45" s="140" t="s">
        <v>132</v>
      </c>
    </row>
    <row r="46" spans="1:10">
      <c r="A46" s="136">
        <v>320</v>
      </c>
      <c r="B46" s="137" t="s">
        <v>178</v>
      </c>
      <c r="C46" s="137" t="s">
        <v>145</v>
      </c>
      <c r="D46" s="137" t="s">
        <v>130</v>
      </c>
      <c r="E46" s="137" t="s">
        <v>147</v>
      </c>
      <c r="F46" s="138">
        <v>45000000</v>
      </c>
      <c r="G46" s="139">
        <f>VLOOKUP(D46,'Tab 6 - Benefit Allocation'!$A$20:$B$21,2,FALSE)</f>
        <v>0.50900000000000001</v>
      </c>
      <c r="H46" s="138">
        <f t="shared" si="2"/>
        <v>22905000</v>
      </c>
      <c r="I46" s="138">
        <f t="shared" si="3"/>
        <v>22095000</v>
      </c>
      <c r="J46" s="140" t="s">
        <v>132</v>
      </c>
    </row>
    <row r="47" spans="1:10">
      <c r="A47" s="136">
        <v>331</v>
      </c>
      <c r="B47" s="137" t="s">
        <v>179</v>
      </c>
      <c r="C47" s="137" t="s">
        <v>145</v>
      </c>
      <c r="D47" s="137" t="s">
        <v>130</v>
      </c>
      <c r="E47" s="137" t="s">
        <v>135</v>
      </c>
      <c r="F47" s="138">
        <v>19000000</v>
      </c>
      <c r="G47" s="139">
        <f>VLOOKUP(D47,'Tab 6 - Benefit Allocation'!$A$20:$B$21,2,FALSE)</f>
        <v>0.50900000000000001</v>
      </c>
      <c r="H47" s="138">
        <f t="shared" si="2"/>
        <v>9671000</v>
      </c>
      <c r="I47" s="138">
        <f t="shared" si="3"/>
        <v>9329000</v>
      </c>
      <c r="J47" s="140" t="s">
        <v>132</v>
      </c>
    </row>
    <row r="48" spans="1:10">
      <c r="A48" s="136">
        <v>121</v>
      </c>
      <c r="B48" s="137" t="s">
        <v>180</v>
      </c>
      <c r="C48" s="137" t="s">
        <v>181</v>
      </c>
      <c r="D48" s="137" t="s">
        <v>130</v>
      </c>
      <c r="E48" s="137" t="s">
        <v>135</v>
      </c>
      <c r="F48" s="138">
        <v>9000000</v>
      </c>
      <c r="G48" s="139">
        <f>VLOOKUP(D48,'Tab 6 - Benefit Allocation'!$A$20:$B$21,2,FALSE)</f>
        <v>0.50900000000000001</v>
      </c>
      <c r="H48" s="138">
        <f t="shared" si="2"/>
        <v>4581000</v>
      </c>
      <c r="I48" s="138">
        <f t="shared" si="3"/>
        <v>4419000</v>
      </c>
      <c r="J48" s="140" t="s">
        <v>137</v>
      </c>
    </row>
    <row r="49" spans="1:10">
      <c r="A49" s="136">
        <v>127</v>
      </c>
      <c r="B49" s="137" t="s">
        <v>182</v>
      </c>
      <c r="C49" s="137" t="s">
        <v>181</v>
      </c>
      <c r="D49" s="137" t="s">
        <v>130</v>
      </c>
      <c r="E49" s="137" t="s">
        <v>135</v>
      </c>
      <c r="F49" s="138">
        <v>10000000</v>
      </c>
      <c r="G49" s="139">
        <f>VLOOKUP(D49,'Tab 6 - Benefit Allocation'!$A$20:$B$21,2,FALSE)</f>
        <v>0.50900000000000001</v>
      </c>
      <c r="H49" s="138">
        <f t="shared" si="2"/>
        <v>5090000</v>
      </c>
      <c r="I49" s="138">
        <f t="shared" si="3"/>
        <v>4910000</v>
      </c>
      <c r="J49" s="140" t="s">
        <v>137</v>
      </c>
    </row>
    <row r="50" spans="1:10">
      <c r="A50" s="136">
        <v>132</v>
      </c>
      <c r="B50" s="137" t="s">
        <v>183</v>
      </c>
      <c r="C50" s="137" t="s">
        <v>181</v>
      </c>
      <c r="D50" s="137" t="s">
        <v>130</v>
      </c>
      <c r="E50" s="137" t="s">
        <v>135</v>
      </c>
      <c r="F50" s="138">
        <v>10000000</v>
      </c>
      <c r="G50" s="139">
        <f>VLOOKUP(D50,'Tab 6 - Benefit Allocation'!$A$20:$B$21,2,FALSE)</f>
        <v>0.50900000000000001</v>
      </c>
      <c r="H50" s="138">
        <f t="shared" si="2"/>
        <v>5090000</v>
      </c>
      <c r="I50" s="138">
        <f t="shared" si="3"/>
        <v>4910000</v>
      </c>
      <c r="J50" s="140" t="s">
        <v>137</v>
      </c>
    </row>
    <row r="51" spans="1:10">
      <c r="A51" s="136">
        <v>359</v>
      </c>
      <c r="B51" s="137" t="s">
        <v>184</v>
      </c>
      <c r="C51" s="137" t="s">
        <v>181</v>
      </c>
      <c r="D51" s="137" t="s">
        <v>130</v>
      </c>
      <c r="E51" s="137" t="s">
        <v>135</v>
      </c>
      <c r="F51" s="138">
        <v>20000000</v>
      </c>
      <c r="G51" s="139">
        <f>VLOOKUP(D51,'Tab 6 - Benefit Allocation'!$A$20:$B$21,2,FALSE)</f>
        <v>0.50900000000000001</v>
      </c>
      <c r="H51" s="138">
        <f t="shared" si="2"/>
        <v>10180000</v>
      </c>
      <c r="I51" s="138">
        <f t="shared" si="3"/>
        <v>9820000</v>
      </c>
      <c r="J51" s="140" t="s">
        <v>132</v>
      </c>
    </row>
    <row r="52" spans="1:10">
      <c r="A52" s="136">
        <v>147</v>
      </c>
      <c r="B52" s="137" t="s">
        <v>185</v>
      </c>
      <c r="C52" s="137" t="s">
        <v>181</v>
      </c>
      <c r="D52" s="137" t="s">
        <v>130</v>
      </c>
      <c r="E52" s="137" t="s">
        <v>135</v>
      </c>
      <c r="F52" s="138">
        <v>23000000</v>
      </c>
      <c r="G52" s="139">
        <f>VLOOKUP(D52,'Tab 6 - Benefit Allocation'!$A$20:$B$21,2,FALSE)</f>
        <v>0.50900000000000001</v>
      </c>
      <c r="H52" s="138">
        <f t="shared" si="2"/>
        <v>11707000</v>
      </c>
      <c r="I52" s="138">
        <f t="shared" si="3"/>
        <v>11293000</v>
      </c>
      <c r="J52" s="140" t="s">
        <v>137</v>
      </c>
    </row>
    <row r="53" spans="1:10">
      <c r="A53" s="136">
        <v>349</v>
      </c>
      <c r="B53" s="137" t="s">
        <v>186</v>
      </c>
      <c r="C53" s="137" t="s">
        <v>181</v>
      </c>
      <c r="D53" s="137" t="s">
        <v>130</v>
      </c>
      <c r="E53" s="137" t="s">
        <v>135</v>
      </c>
      <c r="F53" s="138">
        <v>22000000</v>
      </c>
      <c r="G53" s="139">
        <f>VLOOKUP(D53,'Tab 6 - Benefit Allocation'!$A$20:$B$21,2,FALSE)</f>
        <v>0.50900000000000001</v>
      </c>
      <c r="H53" s="138">
        <f t="shared" si="2"/>
        <v>11198000</v>
      </c>
      <c r="I53" s="138">
        <f t="shared" si="3"/>
        <v>10802000</v>
      </c>
      <c r="J53" s="140" t="s">
        <v>132</v>
      </c>
    </row>
    <row r="54" spans="1:10">
      <c r="A54" s="136">
        <v>347</v>
      </c>
      <c r="B54" s="137" t="s">
        <v>187</v>
      </c>
      <c r="C54" s="137" t="s">
        <v>181</v>
      </c>
      <c r="D54" s="137" t="s">
        <v>130</v>
      </c>
      <c r="E54" s="137" t="s">
        <v>135</v>
      </c>
      <c r="F54" s="138">
        <v>14000000</v>
      </c>
      <c r="G54" s="139">
        <f>VLOOKUP(D54,'Tab 6 - Benefit Allocation'!$A$20:$B$21,2,FALSE)</f>
        <v>0.50900000000000001</v>
      </c>
      <c r="H54" s="138">
        <f t="shared" si="2"/>
        <v>7126000</v>
      </c>
      <c r="I54" s="138">
        <f t="shared" si="3"/>
        <v>6874000</v>
      </c>
      <c r="J54" s="140" t="s">
        <v>132</v>
      </c>
    </row>
    <row r="55" spans="1:10">
      <c r="A55" s="136">
        <v>153</v>
      </c>
      <c r="B55" s="137" t="s">
        <v>188</v>
      </c>
      <c r="C55" s="137" t="s">
        <v>181</v>
      </c>
      <c r="D55" s="137" t="s">
        <v>130</v>
      </c>
      <c r="E55" s="137" t="s">
        <v>135</v>
      </c>
      <c r="F55" s="138">
        <v>9000000</v>
      </c>
      <c r="G55" s="139">
        <f>VLOOKUP(D55,'Tab 6 - Benefit Allocation'!$A$20:$B$21,2,FALSE)</f>
        <v>0.50900000000000001</v>
      </c>
      <c r="H55" s="138">
        <f t="shared" si="2"/>
        <v>4581000</v>
      </c>
      <c r="I55" s="138">
        <f t="shared" si="3"/>
        <v>4419000</v>
      </c>
      <c r="J55" s="140" t="s">
        <v>137</v>
      </c>
    </row>
    <row r="56" spans="1:10">
      <c r="A56" s="136">
        <v>356</v>
      </c>
      <c r="B56" s="137" t="s">
        <v>189</v>
      </c>
      <c r="C56" s="137" t="s">
        <v>181</v>
      </c>
      <c r="D56" s="137" t="s">
        <v>130</v>
      </c>
      <c r="E56" s="137" t="s">
        <v>135</v>
      </c>
      <c r="F56" s="138">
        <v>12000000</v>
      </c>
      <c r="G56" s="139">
        <f>VLOOKUP(D56,'Tab 6 - Benefit Allocation'!$A$20:$B$21,2,FALSE)</f>
        <v>0.50900000000000001</v>
      </c>
      <c r="H56" s="138">
        <f t="shared" si="2"/>
        <v>6108000</v>
      </c>
      <c r="I56" s="138">
        <f t="shared" si="3"/>
        <v>5892000</v>
      </c>
      <c r="J56" s="140" t="s">
        <v>132</v>
      </c>
    </row>
    <row r="57" spans="1:10">
      <c r="A57" s="136">
        <v>357</v>
      </c>
      <c r="B57" s="137" t="s">
        <v>190</v>
      </c>
      <c r="C57" s="137" t="s">
        <v>181</v>
      </c>
      <c r="D57" s="137" t="s">
        <v>130</v>
      </c>
      <c r="E57" s="137" t="s">
        <v>135</v>
      </c>
      <c r="F57" s="138">
        <v>9000000</v>
      </c>
      <c r="G57" s="139">
        <f>VLOOKUP(D57,'Tab 6 - Benefit Allocation'!$A$20:$B$21,2,FALSE)</f>
        <v>0.50900000000000001</v>
      </c>
      <c r="H57" s="138">
        <f t="shared" si="2"/>
        <v>4581000</v>
      </c>
      <c r="I57" s="138">
        <f t="shared" si="3"/>
        <v>4419000</v>
      </c>
      <c r="J57" s="140" t="s">
        <v>132</v>
      </c>
    </row>
    <row r="58" spans="1:10">
      <c r="A58" s="136">
        <v>388</v>
      </c>
      <c r="B58" s="137" t="s">
        <v>191</v>
      </c>
      <c r="C58" s="137" t="s">
        <v>181</v>
      </c>
      <c r="D58" s="137" t="s">
        <v>130</v>
      </c>
      <c r="E58" s="137" t="s">
        <v>135</v>
      </c>
      <c r="F58" s="138">
        <v>9000000</v>
      </c>
      <c r="G58" s="139">
        <f>VLOOKUP(D58,'Tab 6 - Benefit Allocation'!$A$20:$B$21,2,FALSE)</f>
        <v>0.50900000000000001</v>
      </c>
      <c r="H58" s="138">
        <f t="shared" si="2"/>
        <v>4581000</v>
      </c>
      <c r="I58" s="138">
        <f t="shared" si="3"/>
        <v>4419000</v>
      </c>
      <c r="J58" s="140" t="s">
        <v>132</v>
      </c>
    </row>
    <row r="59" spans="1:10">
      <c r="A59" s="136">
        <v>358</v>
      </c>
      <c r="B59" s="137" t="s">
        <v>192</v>
      </c>
      <c r="C59" s="137" t="s">
        <v>181</v>
      </c>
      <c r="D59" s="137" t="s">
        <v>130</v>
      </c>
      <c r="E59" s="137" t="s">
        <v>135</v>
      </c>
      <c r="F59" s="138">
        <v>19000000</v>
      </c>
      <c r="G59" s="139">
        <f>VLOOKUP(D59,'Tab 6 - Benefit Allocation'!$A$20:$B$21,2,FALSE)</f>
        <v>0.50900000000000001</v>
      </c>
      <c r="H59" s="138">
        <f t="shared" si="2"/>
        <v>9671000</v>
      </c>
      <c r="I59" s="138">
        <f t="shared" si="3"/>
        <v>9329000</v>
      </c>
      <c r="J59" s="140" t="s">
        <v>132</v>
      </c>
    </row>
    <row r="60" spans="1:10">
      <c r="A60" s="136">
        <v>352</v>
      </c>
      <c r="B60" s="137" t="s">
        <v>193</v>
      </c>
      <c r="C60" s="137" t="s">
        <v>181</v>
      </c>
      <c r="D60" s="137" t="s">
        <v>130</v>
      </c>
      <c r="E60" s="137" t="s">
        <v>135</v>
      </c>
      <c r="F60" s="138">
        <v>21000000</v>
      </c>
      <c r="G60" s="139">
        <f>VLOOKUP(D60,'Tab 6 - Benefit Allocation'!$A$20:$B$21,2,FALSE)</f>
        <v>0.50900000000000001</v>
      </c>
      <c r="H60" s="138">
        <f t="shared" si="2"/>
        <v>10689000</v>
      </c>
      <c r="I60" s="138">
        <f t="shared" si="3"/>
        <v>10311000</v>
      </c>
      <c r="J60" s="140" t="s">
        <v>132</v>
      </c>
    </row>
    <row r="61" spans="1:10">
      <c r="A61" s="136">
        <v>343</v>
      </c>
      <c r="B61" s="137" t="s">
        <v>194</v>
      </c>
      <c r="C61" s="137" t="s">
        <v>181</v>
      </c>
      <c r="D61" s="137" t="s">
        <v>130</v>
      </c>
      <c r="E61" s="137" t="s">
        <v>135</v>
      </c>
      <c r="F61" s="138">
        <v>9000000</v>
      </c>
      <c r="G61" s="139">
        <f>VLOOKUP(D61,'Tab 6 - Benefit Allocation'!$A$20:$B$21,2,FALSE)</f>
        <v>0.50900000000000001</v>
      </c>
      <c r="H61" s="138">
        <f t="shared" si="2"/>
        <v>4581000</v>
      </c>
      <c r="I61" s="138">
        <f t="shared" si="3"/>
        <v>4419000</v>
      </c>
      <c r="J61" s="140" t="s">
        <v>132</v>
      </c>
    </row>
    <row r="62" spans="1:10">
      <c r="A62" s="136">
        <v>340</v>
      </c>
      <c r="B62" s="137" t="s">
        <v>195</v>
      </c>
      <c r="C62" s="137" t="s">
        <v>181</v>
      </c>
      <c r="D62" s="137" t="s">
        <v>130</v>
      </c>
      <c r="E62" s="137" t="s">
        <v>135</v>
      </c>
      <c r="F62" s="138">
        <v>13000000</v>
      </c>
      <c r="G62" s="139">
        <f>VLOOKUP(D62,'Tab 6 - Benefit Allocation'!$A$20:$B$21,2,FALSE)</f>
        <v>0.50900000000000001</v>
      </c>
      <c r="H62" s="138">
        <f t="shared" si="2"/>
        <v>6617000</v>
      </c>
      <c r="I62" s="138">
        <f t="shared" si="3"/>
        <v>6383000</v>
      </c>
      <c r="J62" s="140" t="s">
        <v>132</v>
      </c>
    </row>
    <row r="63" spans="1:10">
      <c r="A63" s="136">
        <v>342</v>
      </c>
      <c r="B63" s="137" t="s">
        <v>196</v>
      </c>
      <c r="C63" s="137" t="s">
        <v>181</v>
      </c>
      <c r="D63" s="137" t="s">
        <v>130</v>
      </c>
      <c r="E63" s="137" t="s">
        <v>135</v>
      </c>
      <c r="F63" s="138">
        <v>8000000</v>
      </c>
      <c r="G63" s="139">
        <f>VLOOKUP(D63,'Tab 6 - Benefit Allocation'!$A$20:$B$21,2,FALSE)</f>
        <v>0.50900000000000001</v>
      </c>
      <c r="H63" s="138">
        <f t="shared" si="2"/>
        <v>4072000</v>
      </c>
      <c r="I63" s="138">
        <f t="shared" si="3"/>
        <v>3928000</v>
      </c>
      <c r="J63" s="140" t="s">
        <v>132</v>
      </c>
    </row>
    <row r="64" spans="1:10">
      <c r="A64" s="136">
        <v>240</v>
      </c>
      <c r="B64" s="137" t="s">
        <v>197</v>
      </c>
      <c r="C64" s="137" t="s">
        <v>181</v>
      </c>
      <c r="D64" s="137" t="s">
        <v>130</v>
      </c>
      <c r="E64" s="137" t="s">
        <v>135</v>
      </c>
      <c r="F64" s="138">
        <v>10000000</v>
      </c>
      <c r="G64" s="139">
        <f>VLOOKUP(D64,'Tab 6 - Benefit Allocation'!$A$20:$B$21,2,FALSE)</f>
        <v>0.50900000000000001</v>
      </c>
      <c r="H64" s="138">
        <f t="shared" si="2"/>
        <v>5090000</v>
      </c>
      <c r="I64" s="138">
        <f t="shared" si="3"/>
        <v>4910000</v>
      </c>
      <c r="J64" s="140" t="s">
        <v>137</v>
      </c>
    </row>
    <row r="65" spans="1:10">
      <c r="A65" s="136">
        <v>241</v>
      </c>
      <c r="B65" s="137" t="s">
        <v>198</v>
      </c>
      <c r="C65" s="137" t="s">
        <v>181</v>
      </c>
      <c r="D65" s="137" t="s">
        <v>130</v>
      </c>
      <c r="E65" s="137" t="s">
        <v>135</v>
      </c>
      <c r="F65" s="138">
        <v>10000000</v>
      </c>
      <c r="G65" s="139">
        <f>VLOOKUP(D65,'Tab 6 - Benefit Allocation'!$A$20:$B$21,2,FALSE)</f>
        <v>0.50900000000000001</v>
      </c>
      <c r="H65" s="138">
        <f t="shared" si="2"/>
        <v>5090000</v>
      </c>
      <c r="I65" s="138">
        <f t="shared" si="3"/>
        <v>4910000</v>
      </c>
      <c r="J65" s="140" t="s">
        <v>137</v>
      </c>
    </row>
    <row r="66" spans="1:10">
      <c r="A66" s="136">
        <v>314</v>
      </c>
      <c r="B66" s="137" t="s">
        <v>199</v>
      </c>
      <c r="C66" s="137" t="s">
        <v>181</v>
      </c>
      <c r="D66" s="137" t="s">
        <v>130</v>
      </c>
      <c r="E66" s="137" t="s">
        <v>135</v>
      </c>
      <c r="F66" s="138">
        <v>9000000</v>
      </c>
      <c r="G66" s="139">
        <f>VLOOKUP(D66,'Tab 6 - Benefit Allocation'!$A$20:$B$21,2,FALSE)</f>
        <v>0.50900000000000001</v>
      </c>
      <c r="H66" s="138">
        <f t="shared" si="2"/>
        <v>4581000</v>
      </c>
      <c r="I66" s="138">
        <f t="shared" si="3"/>
        <v>4419000</v>
      </c>
      <c r="J66" s="140" t="s">
        <v>132</v>
      </c>
    </row>
    <row r="67" spans="1:10">
      <c r="A67" s="136">
        <v>341</v>
      </c>
      <c r="B67" s="137" t="s">
        <v>200</v>
      </c>
      <c r="C67" s="137" t="s">
        <v>181</v>
      </c>
      <c r="D67" s="137" t="s">
        <v>130</v>
      </c>
      <c r="E67" s="137" t="s">
        <v>135</v>
      </c>
      <c r="F67" s="138">
        <v>9000000</v>
      </c>
      <c r="G67" s="139">
        <f>VLOOKUP(D67,'Tab 6 - Benefit Allocation'!$A$20:$B$21,2,FALSE)</f>
        <v>0.50900000000000001</v>
      </c>
      <c r="H67" s="138">
        <f t="shared" si="2"/>
        <v>4581000</v>
      </c>
      <c r="I67" s="138">
        <f t="shared" si="3"/>
        <v>4419000</v>
      </c>
      <c r="J67" s="140" t="s">
        <v>132</v>
      </c>
    </row>
    <row r="68" spans="1:10">
      <c r="A68" s="136">
        <v>155</v>
      </c>
      <c r="B68" s="142" t="s">
        <v>201</v>
      </c>
      <c r="C68" s="137" t="s">
        <v>202</v>
      </c>
      <c r="D68" s="137" t="s">
        <v>130</v>
      </c>
      <c r="E68" s="137" t="s">
        <v>135</v>
      </c>
      <c r="F68" s="138">
        <v>30000000</v>
      </c>
      <c r="G68" s="139">
        <f>VLOOKUP(D68,'Tab 6 - Benefit Allocation'!$A$20:$B$21,2,FALSE)</f>
        <v>0.50900000000000001</v>
      </c>
      <c r="H68" s="138">
        <f t="shared" si="2"/>
        <v>15270000</v>
      </c>
      <c r="I68" s="138">
        <f t="shared" si="3"/>
        <v>14730000</v>
      </c>
      <c r="J68" s="140" t="s">
        <v>137</v>
      </c>
    </row>
    <row r="69" spans="1:10">
      <c r="A69" s="136">
        <v>327</v>
      </c>
      <c r="B69" s="137" t="s">
        <v>203</v>
      </c>
      <c r="C69" s="137" t="s">
        <v>202</v>
      </c>
      <c r="D69" s="137" t="s">
        <v>130</v>
      </c>
      <c r="E69" s="137" t="s">
        <v>135</v>
      </c>
      <c r="F69" s="138">
        <v>20000000</v>
      </c>
      <c r="G69" s="139">
        <f>VLOOKUP(D69,'Tab 6 - Benefit Allocation'!$A$20:$B$21,2,FALSE)</f>
        <v>0.50900000000000001</v>
      </c>
      <c r="H69" s="138">
        <f t="shared" si="2"/>
        <v>10180000</v>
      </c>
      <c r="I69" s="138">
        <f t="shared" si="3"/>
        <v>9820000</v>
      </c>
      <c r="J69" s="140" t="s">
        <v>132</v>
      </c>
    </row>
    <row r="70" spans="1:10">
      <c r="A70" s="136">
        <v>392</v>
      </c>
      <c r="B70" s="137" t="s">
        <v>204</v>
      </c>
      <c r="C70" s="137" t="s">
        <v>202</v>
      </c>
      <c r="D70" s="137" t="s">
        <v>130</v>
      </c>
      <c r="E70" s="137" t="s">
        <v>165</v>
      </c>
      <c r="F70" s="138">
        <v>21600000</v>
      </c>
      <c r="G70" s="139">
        <f>VLOOKUP(D70,'Tab 6 - Benefit Allocation'!$A$20:$B$21,2,FALSE)</f>
        <v>0.50900000000000001</v>
      </c>
      <c r="H70" s="138">
        <f t="shared" ref="H70:H101" si="4">G70*F70</f>
        <v>10994400</v>
      </c>
      <c r="I70" s="138">
        <f t="shared" ref="I70:I101" si="5">F70-H70</f>
        <v>10605600</v>
      </c>
      <c r="J70" s="140" t="s">
        <v>132</v>
      </c>
    </row>
    <row r="71" spans="1:10">
      <c r="A71" s="136">
        <v>116</v>
      </c>
      <c r="B71" s="137" t="s">
        <v>205</v>
      </c>
      <c r="C71" s="137" t="s">
        <v>202</v>
      </c>
      <c r="D71" s="137" t="s">
        <v>130</v>
      </c>
      <c r="E71" s="137" t="s">
        <v>135</v>
      </c>
      <c r="F71" s="138">
        <v>73000000</v>
      </c>
      <c r="G71" s="139">
        <f>VLOOKUP(D71,'Tab 6 - Benefit Allocation'!$A$20:$B$21,2,FALSE)</f>
        <v>0.50900000000000001</v>
      </c>
      <c r="H71" s="138">
        <f t="shared" si="4"/>
        <v>37157000</v>
      </c>
      <c r="I71" s="138">
        <f t="shared" si="5"/>
        <v>35843000</v>
      </c>
      <c r="J71" s="140" t="s">
        <v>137</v>
      </c>
    </row>
    <row r="72" spans="1:10">
      <c r="A72" s="136">
        <v>117</v>
      </c>
      <c r="B72" s="137" t="s">
        <v>206</v>
      </c>
      <c r="C72" s="137" t="s">
        <v>202</v>
      </c>
      <c r="D72" s="137" t="s">
        <v>130</v>
      </c>
      <c r="E72" s="137" t="s">
        <v>135</v>
      </c>
      <c r="F72" s="138">
        <v>53000000</v>
      </c>
      <c r="G72" s="139">
        <f>VLOOKUP(D72,'Tab 6 - Benefit Allocation'!$A$20:$B$21,2,FALSE)</f>
        <v>0.50900000000000001</v>
      </c>
      <c r="H72" s="138">
        <f t="shared" si="4"/>
        <v>26977000</v>
      </c>
      <c r="I72" s="138">
        <f t="shared" si="5"/>
        <v>26023000</v>
      </c>
      <c r="J72" s="140" t="s">
        <v>137</v>
      </c>
    </row>
    <row r="73" spans="1:10">
      <c r="A73" s="136">
        <v>157</v>
      </c>
      <c r="B73" s="142" t="s">
        <v>207</v>
      </c>
      <c r="C73" s="137" t="s">
        <v>202</v>
      </c>
      <c r="D73" s="137" t="s">
        <v>130</v>
      </c>
      <c r="E73" s="137" t="s">
        <v>135</v>
      </c>
      <c r="F73" s="138">
        <v>49000000</v>
      </c>
      <c r="G73" s="139">
        <f>VLOOKUP(D73,'Tab 6 - Benefit Allocation'!$A$20:$B$21,2,FALSE)</f>
        <v>0.50900000000000001</v>
      </c>
      <c r="H73" s="138">
        <f t="shared" si="4"/>
        <v>24941000</v>
      </c>
      <c r="I73" s="138">
        <f t="shared" si="5"/>
        <v>24059000</v>
      </c>
      <c r="J73" s="140" t="s">
        <v>137</v>
      </c>
    </row>
    <row r="74" spans="1:10">
      <c r="A74" s="136">
        <v>324</v>
      </c>
      <c r="B74" s="137" t="s">
        <v>208</v>
      </c>
      <c r="C74" s="137" t="s">
        <v>202</v>
      </c>
      <c r="D74" s="137" t="s">
        <v>130</v>
      </c>
      <c r="E74" s="137" t="s">
        <v>135</v>
      </c>
      <c r="F74" s="138">
        <v>39000000</v>
      </c>
      <c r="G74" s="139">
        <f>VLOOKUP(D74,'Tab 6 - Benefit Allocation'!$A$20:$B$21,2,FALSE)</f>
        <v>0.50900000000000001</v>
      </c>
      <c r="H74" s="138">
        <f t="shared" si="4"/>
        <v>19851000</v>
      </c>
      <c r="I74" s="138">
        <f t="shared" si="5"/>
        <v>19149000</v>
      </c>
      <c r="J74" s="140" t="s">
        <v>132</v>
      </c>
    </row>
    <row r="75" spans="1:10">
      <c r="A75" s="136">
        <v>226</v>
      </c>
      <c r="B75" s="137" t="s">
        <v>209</v>
      </c>
      <c r="C75" s="137" t="s">
        <v>202</v>
      </c>
      <c r="D75" s="137" t="s">
        <v>130</v>
      </c>
      <c r="E75" s="137" t="s">
        <v>135</v>
      </c>
      <c r="F75" s="138">
        <v>47000000</v>
      </c>
      <c r="G75" s="139">
        <f>VLOOKUP(D75,'Tab 6 - Benefit Allocation'!$A$20:$B$21,2,FALSE)</f>
        <v>0.50900000000000001</v>
      </c>
      <c r="H75" s="138">
        <f t="shared" si="4"/>
        <v>23923000</v>
      </c>
      <c r="I75" s="138">
        <f t="shared" si="5"/>
        <v>23077000</v>
      </c>
      <c r="J75" s="140" t="s">
        <v>137</v>
      </c>
    </row>
    <row r="76" spans="1:10">
      <c r="A76" s="136">
        <v>325</v>
      </c>
      <c r="B76" s="137" t="s">
        <v>210</v>
      </c>
      <c r="C76" s="137" t="s">
        <v>202</v>
      </c>
      <c r="D76" s="137" t="s">
        <v>130</v>
      </c>
      <c r="E76" s="137" t="s">
        <v>147</v>
      </c>
      <c r="F76" s="138">
        <v>8000000</v>
      </c>
      <c r="G76" s="139">
        <f>VLOOKUP(D76,'Tab 6 - Benefit Allocation'!$A$20:$B$21,2,FALSE)</f>
        <v>0.50900000000000001</v>
      </c>
      <c r="H76" s="138">
        <f t="shared" si="4"/>
        <v>4072000</v>
      </c>
      <c r="I76" s="138">
        <f t="shared" si="5"/>
        <v>3928000</v>
      </c>
      <c r="J76" s="140" t="s">
        <v>132</v>
      </c>
    </row>
    <row r="77" spans="1:10">
      <c r="A77" s="136">
        <v>317</v>
      </c>
      <c r="B77" s="137" t="s">
        <v>211</v>
      </c>
      <c r="C77" s="137" t="s">
        <v>212</v>
      </c>
      <c r="D77" s="137" t="s">
        <v>130</v>
      </c>
      <c r="E77" s="137" t="s">
        <v>135</v>
      </c>
      <c r="F77" s="138">
        <v>35000000</v>
      </c>
      <c r="G77" s="139">
        <f>VLOOKUP(D77,'Tab 6 - Benefit Allocation'!$A$20:$B$21,2,FALSE)</f>
        <v>0.50900000000000001</v>
      </c>
      <c r="H77" s="138">
        <f t="shared" si="4"/>
        <v>17815000</v>
      </c>
      <c r="I77" s="138">
        <f t="shared" si="5"/>
        <v>17185000</v>
      </c>
      <c r="J77" s="140" t="s">
        <v>132</v>
      </c>
    </row>
    <row r="78" spans="1:10">
      <c r="A78" s="136">
        <v>296</v>
      </c>
      <c r="B78" s="137" t="s">
        <v>213</v>
      </c>
      <c r="C78" s="137" t="s">
        <v>212</v>
      </c>
      <c r="D78" s="137" t="s">
        <v>130</v>
      </c>
      <c r="E78" s="137" t="s">
        <v>147</v>
      </c>
      <c r="F78" s="138">
        <v>150000000</v>
      </c>
      <c r="G78" s="139">
        <f>VLOOKUP(D78,'Tab 6 - Benefit Allocation'!$A$20:$B$21,2,FALSE)</f>
        <v>0.50900000000000001</v>
      </c>
      <c r="H78" s="138">
        <f t="shared" si="4"/>
        <v>76350000</v>
      </c>
      <c r="I78" s="138">
        <f t="shared" si="5"/>
        <v>73650000</v>
      </c>
      <c r="J78" s="140" t="s">
        <v>132</v>
      </c>
    </row>
    <row r="79" spans="1:10">
      <c r="A79" s="136">
        <v>298</v>
      </c>
      <c r="B79" s="137" t="s">
        <v>214</v>
      </c>
      <c r="C79" s="137" t="s">
        <v>212</v>
      </c>
      <c r="D79" s="137" t="s">
        <v>130</v>
      </c>
      <c r="E79" s="137" t="s">
        <v>165</v>
      </c>
      <c r="F79" s="138">
        <v>23000000</v>
      </c>
      <c r="G79" s="139">
        <f>VLOOKUP(D79,'Tab 6 - Benefit Allocation'!$A$20:$B$21,2,FALSE)</f>
        <v>0.50900000000000001</v>
      </c>
      <c r="H79" s="138">
        <f t="shared" si="4"/>
        <v>11707000</v>
      </c>
      <c r="I79" s="138">
        <f t="shared" si="5"/>
        <v>11293000</v>
      </c>
      <c r="J79" s="140" t="s">
        <v>132</v>
      </c>
    </row>
    <row r="80" spans="1:10">
      <c r="A80" s="136">
        <v>154</v>
      </c>
      <c r="B80" s="137" t="s">
        <v>215</v>
      </c>
      <c r="C80" s="137" t="s">
        <v>212</v>
      </c>
      <c r="D80" s="137" t="s">
        <v>130</v>
      </c>
      <c r="E80" s="137" t="s">
        <v>147</v>
      </c>
      <c r="F80" s="138">
        <v>125000000</v>
      </c>
      <c r="G80" s="139">
        <f>VLOOKUP(D80,'Tab 6 - Benefit Allocation'!$A$20:$B$21,2,FALSE)</f>
        <v>0.50900000000000001</v>
      </c>
      <c r="H80" s="138">
        <f t="shared" si="4"/>
        <v>63625000</v>
      </c>
      <c r="I80" s="138">
        <f t="shared" si="5"/>
        <v>61375000</v>
      </c>
      <c r="J80" s="140" t="s">
        <v>137</v>
      </c>
    </row>
    <row r="81" spans="1:10">
      <c r="A81" s="136">
        <v>333</v>
      </c>
      <c r="B81" s="137" t="s">
        <v>216</v>
      </c>
      <c r="C81" s="137" t="s">
        <v>212</v>
      </c>
      <c r="D81" s="137" t="s">
        <v>130</v>
      </c>
      <c r="E81" s="137" t="s">
        <v>135</v>
      </c>
      <c r="F81" s="138">
        <v>49000000</v>
      </c>
      <c r="G81" s="139">
        <f>VLOOKUP(D81,'Tab 6 - Benefit Allocation'!$A$20:$B$21,2,FALSE)</f>
        <v>0.50900000000000001</v>
      </c>
      <c r="H81" s="138">
        <f t="shared" si="4"/>
        <v>24941000</v>
      </c>
      <c r="I81" s="138">
        <f t="shared" si="5"/>
        <v>24059000</v>
      </c>
      <c r="J81" s="140" t="s">
        <v>137</v>
      </c>
    </row>
    <row r="82" spans="1:10">
      <c r="A82" s="136">
        <v>303</v>
      </c>
      <c r="B82" s="137" t="s">
        <v>217</v>
      </c>
      <c r="C82" s="137" t="s">
        <v>212</v>
      </c>
      <c r="D82" s="137" t="s">
        <v>130</v>
      </c>
      <c r="E82" s="137" t="s">
        <v>135</v>
      </c>
      <c r="F82" s="138">
        <v>23500000</v>
      </c>
      <c r="G82" s="139">
        <f>VLOOKUP(D82,'Tab 6 - Benefit Allocation'!$A$20:$B$21,2,FALSE)</f>
        <v>0.50900000000000001</v>
      </c>
      <c r="H82" s="138">
        <f t="shared" si="4"/>
        <v>11961500</v>
      </c>
      <c r="I82" s="138">
        <f t="shared" si="5"/>
        <v>11538500</v>
      </c>
      <c r="J82" s="140" t="s">
        <v>132</v>
      </c>
    </row>
    <row r="83" spans="1:10">
      <c r="A83" s="136">
        <v>312</v>
      </c>
      <c r="B83" s="137" t="s">
        <v>218</v>
      </c>
      <c r="C83" s="137" t="s">
        <v>212</v>
      </c>
      <c r="D83" s="137" t="s">
        <v>130</v>
      </c>
      <c r="E83" s="137" t="s">
        <v>135</v>
      </c>
      <c r="F83" s="138">
        <v>17000000</v>
      </c>
      <c r="G83" s="139">
        <f>VLOOKUP(D83,'Tab 6 - Benefit Allocation'!$A$20:$B$21,2,FALSE)</f>
        <v>0.50900000000000001</v>
      </c>
      <c r="H83" s="138">
        <f t="shared" si="4"/>
        <v>8653000</v>
      </c>
      <c r="I83" s="138">
        <f t="shared" si="5"/>
        <v>8347000</v>
      </c>
      <c r="J83" s="140" t="s">
        <v>132</v>
      </c>
    </row>
    <row r="84" spans="1:10">
      <c r="A84" s="136">
        <v>390</v>
      </c>
      <c r="B84" s="137" t="s">
        <v>219</v>
      </c>
      <c r="C84" s="137" t="s">
        <v>129</v>
      </c>
      <c r="D84" s="137" t="s">
        <v>220</v>
      </c>
      <c r="E84" s="137" t="s">
        <v>131</v>
      </c>
      <c r="F84" s="138">
        <v>35000000</v>
      </c>
      <c r="G84" s="139">
        <f>VLOOKUP(D84,'Tab 6 - Benefit Allocation'!$A$20:$B$21,2,FALSE)</f>
        <v>0.214</v>
      </c>
      <c r="H84" s="138">
        <f t="shared" si="4"/>
        <v>7490000</v>
      </c>
      <c r="I84" s="138">
        <f t="shared" si="5"/>
        <v>27510000</v>
      </c>
      <c r="J84" s="140" t="s">
        <v>132</v>
      </c>
    </row>
    <row r="85" spans="1:10">
      <c r="A85" s="136">
        <v>118</v>
      </c>
      <c r="B85" s="137" t="s">
        <v>221</v>
      </c>
      <c r="C85" s="137" t="s">
        <v>134</v>
      </c>
      <c r="D85" s="137" t="s">
        <v>220</v>
      </c>
      <c r="E85" s="137" t="s">
        <v>135</v>
      </c>
      <c r="F85" s="138">
        <v>65000000</v>
      </c>
      <c r="G85" s="139">
        <f>VLOOKUP(D85,'Tab 6 - Benefit Allocation'!$A$20:$B$21,2,FALSE)</f>
        <v>0.214</v>
      </c>
      <c r="H85" s="138">
        <f t="shared" si="4"/>
        <v>13910000</v>
      </c>
      <c r="I85" s="138">
        <f t="shared" si="5"/>
        <v>51090000</v>
      </c>
      <c r="J85" s="140" t="s">
        <v>137</v>
      </c>
    </row>
    <row r="86" spans="1:10">
      <c r="A86" s="136">
        <v>126</v>
      </c>
      <c r="B86" s="137" t="s">
        <v>222</v>
      </c>
      <c r="C86" s="137" t="s">
        <v>134</v>
      </c>
      <c r="D86" s="137" t="s">
        <v>220</v>
      </c>
      <c r="E86" s="137" t="s">
        <v>165</v>
      </c>
      <c r="F86" s="138">
        <v>71000000</v>
      </c>
      <c r="G86" s="139">
        <f>VLOOKUP(D86,'Tab 6 - Benefit Allocation'!$A$20:$B$21,2,FALSE)</f>
        <v>0.214</v>
      </c>
      <c r="H86" s="138">
        <f t="shared" si="4"/>
        <v>15194000</v>
      </c>
      <c r="I86" s="138">
        <f t="shared" si="5"/>
        <v>55806000</v>
      </c>
      <c r="J86" s="140" t="s">
        <v>137</v>
      </c>
    </row>
    <row r="87" spans="1:10">
      <c r="A87" s="136">
        <v>304</v>
      </c>
      <c r="B87" s="137" t="s">
        <v>223</v>
      </c>
      <c r="C87" s="137" t="s">
        <v>134</v>
      </c>
      <c r="D87" s="137" t="s">
        <v>220</v>
      </c>
      <c r="E87" s="137" t="s">
        <v>135</v>
      </c>
      <c r="F87" s="138">
        <v>67000000</v>
      </c>
      <c r="G87" s="139">
        <f>VLOOKUP(D87,'Tab 6 - Benefit Allocation'!$A$20:$B$21,2,FALSE)</f>
        <v>0.214</v>
      </c>
      <c r="H87" s="138">
        <f t="shared" si="4"/>
        <v>14338000</v>
      </c>
      <c r="I87" s="138">
        <f t="shared" si="5"/>
        <v>52662000</v>
      </c>
      <c r="J87" s="140" t="s">
        <v>132</v>
      </c>
    </row>
    <row r="88" spans="1:10">
      <c r="A88" s="136">
        <v>227</v>
      </c>
      <c r="B88" s="137" t="s">
        <v>224</v>
      </c>
      <c r="C88" s="137" t="s">
        <v>134</v>
      </c>
      <c r="D88" s="137" t="s">
        <v>220</v>
      </c>
      <c r="E88" s="137" t="s">
        <v>135</v>
      </c>
      <c r="F88" s="138">
        <v>35000000</v>
      </c>
      <c r="G88" s="139">
        <f>VLOOKUP(D88,'Tab 6 - Benefit Allocation'!$A$20:$B$21,2,FALSE)</f>
        <v>0.214</v>
      </c>
      <c r="H88" s="138">
        <f t="shared" si="4"/>
        <v>7490000</v>
      </c>
      <c r="I88" s="138">
        <f t="shared" si="5"/>
        <v>27510000</v>
      </c>
      <c r="J88" s="140" t="s">
        <v>137</v>
      </c>
    </row>
    <row r="89" spans="1:10">
      <c r="A89" s="136">
        <v>112</v>
      </c>
      <c r="B89" s="137" t="s">
        <v>225</v>
      </c>
      <c r="C89" s="137" t="s">
        <v>145</v>
      </c>
      <c r="D89" s="137" t="s">
        <v>220</v>
      </c>
      <c r="E89" s="137" t="s">
        <v>135</v>
      </c>
      <c r="F89" s="138">
        <v>54000000</v>
      </c>
      <c r="G89" s="139">
        <f>VLOOKUP(D89,'Tab 6 - Benefit Allocation'!$A$20:$B$21,2,FALSE)</f>
        <v>0.214</v>
      </c>
      <c r="H89" s="138">
        <f t="shared" si="4"/>
        <v>11556000</v>
      </c>
      <c r="I89" s="138">
        <f t="shared" si="5"/>
        <v>42444000</v>
      </c>
      <c r="J89" s="140" t="s">
        <v>137</v>
      </c>
    </row>
    <row r="90" spans="1:10">
      <c r="A90" s="136">
        <v>177</v>
      </c>
      <c r="B90" s="137" t="s">
        <v>226</v>
      </c>
      <c r="C90" s="137" t="s">
        <v>145</v>
      </c>
      <c r="D90" s="137" t="s">
        <v>220</v>
      </c>
      <c r="E90" s="137" t="s">
        <v>135</v>
      </c>
      <c r="F90" s="138">
        <v>119000000</v>
      </c>
      <c r="G90" s="139">
        <f>VLOOKUP(D90,'Tab 6 - Benefit Allocation'!$A$20:$B$21,2,FALSE)</f>
        <v>0.214</v>
      </c>
      <c r="H90" s="138">
        <f t="shared" si="4"/>
        <v>25466000</v>
      </c>
      <c r="I90" s="138">
        <f t="shared" si="5"/>
        <v>93534000</v>
      </c>
      <c r="J90" s="140" t="s">
        <v>137</v>
      </c>
    </row>
    <row r="91" spans="1:10">
      <c r="A91" s="136">
        <v>191</v>
      </c>
      <c r="B91" s="137" t="s">
        <v>227</v>
      </c>
      <c r="C91" s="137" t="s">
        <v>145</v>
      </c>
      <c r="D91" s="137" t="s">
        <v>220</v>
      </c>
      <c r="E91" s="137" t="s">
        <v>135</v>
      </c>
      <c r="F91" s="138">
        <v>101000000</v>
      </c>
      <c r="G91" s="139">
        <f>VLOOKUP(D91,'Tab 6 - Benefit Allocation'!$A$20:$B$21,2,FALSE)</f>
        <v>0.214</v>
      </c>
      <c r="H91" s="138">
        <f t="shared" si="4"/>
        <v>21614000</v>
      </c>
      <c r="I91" s="138">
        <f t="shared" si="5"/>
        <v>79386000</v>
      </c>
      <c r="J91" s="140" t="s">
        <v>137</v>
      </c>
    </row>
    <row r="92" spans="1:10">
      <c r="A92" s="136">
        <v>322</v>
      </c>
      <c r="B92" s="137" t="s">
        <v>228</v>
      </c>
      <c r="C92" s="137" t="s">
        <v>145</v>
      </c>
      <c r="D92" s="137" t="s">
        <v>220</v>
      </c>
      <c r="E92" s="137" t="s">
        <v>165</v>
      </c>
      <c r="F92" s="138">
        <v>40000000</v>
      </c>
      <c r="G92" s="139">
        <f>VLOOKUP(D92,'Tab 6 - Benefit Allocation'!$A$20:$B$21,2,FALSE)</f>
        <v>0.214</v>
      </c>
      <c r="H92" s="138">
        <f t="shared" si="4"/>
        <v>8560000</v>
      </c>
      <c r="I92" s="138">
        <f t="shared" si="5"/>
        <v>31440000</v>
      </c>
      <c r="J92" s="140" t="s">
        <v>137</v>
      </c>
    </row>
    <row r="93" spans="1:10">
      <c r="A93" s="136">
        <v>222</v>
      </c>
      <c r="B93" s="137" t="s">
        <v>229</v>
      </c>
      <c r="C93" s="137" t="s">
        <v>145</v>
      </c>
      <c r="D93" s="137" t="s">
        <v>220</v>
      </c>
      <c r="E93" s="137" t="s">
        <v>135</v>
      </c>
      <c r="F93" s="138">
        <v>43250000</v>
      </c>
      <c r="G93" s="139">
        <f>VLOOKUP(D93,'Tab 6 - Benefit Allocation'!$A$20:$B$21,2,FALSE)</f>
        <v>0.214</v>
      </c>
      <c r="H93" s="138">
        <f t="shared" si="4"/>
        <v>9255500</v>
      </c>
      <c r="I93" s="138">
        <f t="shared" si="5"/>
        <v>33994500</v>
      </c>
      <c r="J93" s="140" t="s">
        <v>137</v>
      </c>
    </row>
    <row r="94" spans="1:10">
      <c r="A94" s="136">
        <v>223</v>
      </c>
      <c r="B94" s="137" t="s">
        <v>230</v>
      </c>
      <c r="C94" s="137" t="s">
        <v>145</v>
      </c>
      <c r="D94" s="137" t="s">
        <v>220</v>
      </c>
      <c r="E94" s="137" t="s">
        <v>135</v>
      </c>
      <c r="F94" s="138">
        <v>55250000</v>
      </c>
      <c r="G94" s="139">
        <f>VLOOKUP(D94,'Tab 6 - Benefit Allocation'!$A$20:$B$21,2,FALSE)</f>
        <v>0.214</v>
      </c>
      <c r="H94" s="138">
        <f t="shared" si="4"/>
        <v>11823500</v>
      </c>
      <c r="I94" s="138">
        <f t="shared" si="5"/>
        <v>43426500</v>
      </c>
      <c r="J94" s="140" t="s">
        <v>137</v>
      </c>
    </row>
    <row r="95" spans="1:10">
      <c r="A95" s="136">
        <v>195</v>
      </c>
      <c r="B95" s="137" t="s">
        <v>231</v>
      </c>
      <c r="C95" s="137" t="s">
        <v>145</v>
      </c>
      <c r="D95" s="137" t="s">
        <v>220</v>
      </c>
      <c r="E95" s="137" t="s">
        <v>135</v>
      </c>
      <c r="F95" s="138">
        <v>59000000</v>
      </c>
      <c r="G95" s="139">
        <f>VLOOKUP(D95,'Tab 6 - Benefit Allocation'!$A$20:$B$21,2,FALSE)</f>
        <v>0.214</v>
      </c>
      <c r="H95" s="138">
        <f t="shared" si="4"/>
        <v>12626000</v>
      </c>
      <c r="I95" s="138">
        <f t="shared" si="5"/>
        <v>46374000</v>
      </c>
      <c r="J95" s="140" t="s">
        <v>137</v>
      </c>
    </row>
    <row r="96" spans="1:10">
      <c r="A96" s="136">
        <v>228</v>
      </c>
      <c r="B96" s="137" t="s">
        <v>232</v>
      </c>
      <c r="C96" s="137" t="s">
        <v>145</v>
      </c>
      <c r="D96" s="137" t="s">
        <v>220</v>
      </c>
      <c r="E96" s="137" t="s">
        <v>147</v>
      </c>
      <c r="F96" s="138">
        <v>169000000</v>
      </c>
      <c r="G96" s="139">
        <f>VLOOKUP(D96,'Tab 6 - Benefit Allocation'!$A$20:$B$21,2,FALSE)</f>
        <v>0.214</v>
      </c>
      <c r="H96" s="138">
        <f t="shared" si="4"/>
        <v>36166000</v>
      </c>
      <c r="I96" s="138">
        <f t="shared" si="5"/>
        <v>132834000</v>
      </c>
      <c r="J96" s="140" t="s">
        <v>137</v>
      </c>
    </row>
    <row r="97" spans="1:10">
      <c r="A97" s="136">
        <v>146</v>
      </c>
      <c r="B97" s="137" t="s">
        <v>233</v>
      </c>
      <c r="C97" s="137" t="s">
        <v>181</v>
      </c>
      <c r="D97" s="137" t="s">
        <v>220</v>
      </c>
      <c r="E97" s="137" t="s">
        <v>135</v>
      </c>
      <c r="F97" s="138">
        <v>12000000</v>
      </c>
      <c r="G97" s="139">
        <f>VLOOKUP(D97,'Tab 6 - Benefit Allocation'!$A$20:$B$21,2,FALSE)</f>
        <v>0.214</v>
      </c>
      <c r="H97" s="138">
        <f t="shared" si="4"/>
        <v>2568000</v>
      </c>
      <c r="I97" s="138">
        <f t="shared" si="5"/>
        <v>9432000</v>
      </c>
      <c r="J97" s="140" t="s">
        <v>137</v>
      </c>
    </row>
    <row r="98" spans="1:10">
      <c r="A98" s="136">
        <v>180</v>
      </c>
      <c r="B98" s="137" t="s">
        <v>234</v>
      </c>
      <c r="C98" s="137" t="s">
        <v>181</v>
      </c>
      <c r="D98" s="137" t="s">
        <v>220</v>
      </c>
      <c r="E98" s="137" t="s">
        <v>135</v>
      </c>
      <c r="F98" s="138">
        <v>14000000</v>
      </c>
      <c r="G98" s="139">
        <f>VLOOKUP(D98,'Tab 6 - Benefit Allocation'!$A$20:$B$21,2,FALSE)</f>
        <v>0.214</v>
      </c>
      <c r="H98" s="138">
        <f t="shared" si="4"/>
        <v>2996000</v>
      </c>
      <c r="I98" s="138">
        <f t="shared" si="5"/>
        <v>11004000</v>
      </c>
      <c r="J98" s="140" t="s">
        <v>137</v>
      </c>
    </row>
    <row r="99" spans="1:10">
      <c r="A99" s="136">
        <v>354</v>
      </c>
      <c r="B99" s="137" t="s">
        <v>235</v>
      </c>
      <c r="C99" s="137" t="s">
        <v>181</v>
      </c>
      <c r="D99" s="137" t="s">
        <v>220</v>
      </c>
      <c r="E99" s="137" t="s">
        <v>135</v>
      </c>
      <c r="F99" s="138">
        <v>18000000</v>
      </c>
      <c r="G99" s="139">
        <f>VLOOKUP(D99,'Tab 6 - Benefit Allocation'!$A$20:$B$21,2,FALSE)</f>
        <v>0.214</v>
      </c>
      <c r="H99" s="138">
        <f t="shared" si="4"/>
        <v>3852000</v>
      </c>
      <c r="I99" s="138">
        <f t="shared" si="5"/>
        <v>14148000</v>
      </c>
      <c r="J99" s="140" t="s">
        <v>132</v>
      </c>
    </row>
    <row r="100" spans="1:10">
      <c r="A100" s="136">
        <v>353</v>
      </c>
      <c r="B100" s="137" t="s">
        <v>236</v>
      </c>
      <c r="C100" s="137" t="s">
        <v>181</v>
      </c>
      <c r="D100" s="137" t="s">
        <v>220</v>
      </c>
      <c r="E100" s="137" t="s">
        <v>135</v>
      </c>
      <c r="F100" s="138">
        <v>19000000</v>
      </c>
      <c r="G100" s="139">
        <f>VLOOKUP(D100,'Tab 6 - Benefit Allocation'!$A$20:$B$21,2,FALSE)</f>
        <v>0.214</v>
      </c>
      <c r="H100" s="138">
        <f t="shared" si="4"/>
        <v>4066000</v>
      </c>
      <c r="I100" s="138">
        <f t="shared" si="5"/>
        <v>14934000</v>
      </c>
      <c r="J100" s="140" t="s">
        <v>132</v>
      </c>
    </row>
    <row r="101" spans="1:10">
      <c r="A101" s="136">
        <v>355</v>
      </c>
      <c r="B101" s="137" t="s">
        <v>237</v>
      </c>
      <c r="C101" s="137" t="s">
        <v>181</v>
      </c>
      <c r="D101" s="137" t="s">
        <v>220</v>
      </c>
      <c r="E101" s="137" t="s">
        <v>135</v>
      </c>
      <c r="F101" s="138">
        <v>16000000</v>
      </c>
      <c r="G101" s="139">
        <f>VLOOKUP(D101,'Tab 6 - Benefit Allocation'!$A$20:$B$21,2,FALSE)</f>
        <v>0.214</v>
      </c>
      <c r="H101" s="138">
        <f t="shared" si="4"/>
        <v>3424000</v>
      </c>
      <c r="I101" s="138">
        <f t="shared" si="5"/>
        <v>12576000</v>
      </c>
      <c r="J101" s="140" t="s">
        <v>132</v>
      </c>
    </row>
    <row r="102" spans="1:10">
      <c r="A102" s="136">
        <v>346</v>
      </c>
      <c r="B102" s="137" t="s">
        <v>238</v>
      </c>
      <c r="C102" s="137" t="s">
        <v>181</v>
      </c>
      <c r="D102" s="137" t="s">
        <v>220</v>
      </c>
      <c r="E102" s="137" t="s">
        <v>135</v>
      </c>
      <c r="F102" s="138">
        <v>12000000</v>
      </c>
      <c r="G102" s="139">
        <f>VLOOKUP(D102,'Tab 6 - Benefit Allocation'!$A$20:$B$21,2,FALSE)</f>
        <v>0.214</v>
      </c>
      <c r="H102" s="138">
        <f t="shared" ref="H102:H113" si="6">G102*F102</f>
        <v>2568000</v>
      </c>
      <c r="I102" s="138">
        <f t="shared" ref="I102:I113" si="7">F102-H102</f>
        <v>9432000</v>
      </c>
      <c r="J102" s="140" t="s">
        <v>132</v>
      </c>
    </row>
    <row r="103" spans="1:10">
      <c r="A103" s="136">
        <v>345</v>
      </c>
      <c r="B103" s="137" t="s">
        <v>239</v>
      </c>
      <c r="C103" s="137" t="s">
        <v>181</v>
      </c>
      <c r="D103" s="137" t="s">
        <v>220</v>
      </c>
      <c r="E103" s="137" t="s">
        <v>135</v>
      </c>
      <c r="F103" s="138">
        <v>8000000</v>
      </c>
      <c r="G103" s="139">
        <f>VLOOKUP(D103,'Tab 6 - Benefit Allocation'!$A$20:$B$21,2,FALSE)</f>
        <v>0.214</v>
      </c>
      <c r="H103" s="138">
        <f t="shared" si="6"/>
        <v>1712000</v>
      </c>
      <c r="I103" s="138">
        <f t="shared" si="7"/>
        <v>6288000</v>
      </c>
      <c r="J103" s="140" t="s">
        <v>132</v>
      </c>
    </row>
    <row r="104" spans="1:10">
      <c r="A104" s="136">
        <v>344</v>
      </c>
      <c r="B104" s="137" t="s">
        <v>240</v>
      </c>
      <c r="C104" s="137" t="s">
        <v>181</v>
      </c>
      <c r="D104" s="137" t="s">
        <v>220</v>
      </c>
      <c r="E104" s="137" t="s">
        <v>135</v>
      </c>
      <c r="F104" s="138">
        <v>7000000</v>
      </c>
      <c r="G104" s="139">
        <f>VLOOKUP(D104,'Tab 6 - Benefit Allocation'!$A$20:$B$21,2,FALSE)</f>
        <v>0.214</v>
      </c>
      <c r="H104" s="138">
        <f t="shared" si="6"/>
        <v>1498000</v>
      </c>
      <c r="I104" s="138">
        <f t="shared" si="7"/>
        <v>5502000</v>
      </c>
      <c r="J104" s="140" t="s">
        <v>132</v>
      </c>
    </row>
    <row r="105" spans="1:10">
      <c r="A105" s="136">
        <v>207</v>
      </c>
      <c r="B105" s="137" t="s">
        <v>241</v>
      </c>
      <c r="C105" s="137" t="s">
        <v>181</v>
      </c>
      <c r="D105" s="137" t="s">
        <v>220</v>
      </c>
      <c r="E105" s="137" t="s">
        <v>135</v>
      </c>
      <c r="F105" s="138">
        <v>16000000</v>
      </c>
      <c r="G105" s="139">
        <f>VLOOKUP(D105,'Tab 6 - Benefit Allocation'!$A$20:$B$21,2,FALSE)</f>
        <v>0.214</v>
      </c>
      <c r="H105" s="138">
        <f t="shared" si="6"/>
        <v>3424000</v>
      </c>
      <c r="I105" s="138">
        <f t="shared" si="7"/>
        <v>12576000</v>
      </c>
      <c r="J105" s="140" t="s">
        <v>137</v>
      </c>
    </row>
    <row r="106" spans="1:10">
      <c r="A106" s="136">
        <v>350</v>
      </c>
      <c r="B106" s="137" t="s">
        <v>242</v>
      </c>
      <c r="C106" s="137" t="s">
        <v>181</v>
      </c>
      <c r="D106" s="137" t="s">
        <v>220</v>
      </c>
      <c r="E106" s="137" t="s">
        <v>135</v>
      </c>
      <c r="F106" s="138">
        <v>3000000</v>
      </c>
      <c r="G106" s="139">
        <f>VLOOKUP(D106,'Tab 6 - Benefit Allocation'!$A$20:$B$21,2,FALSE)</f>
        <v>0.214</v>
      </c>
      <c r="H106" s="138">
        <f t="shared" si="6"/>
        <v>642000</v>
      </c>
      <c r="I106" s="138">
        <f t="shared" si="7"/>
        <v>2358000</v>
      </c>
      <c r="J106" s="140" t="s">
        <v>132</v>
      </c>
    </row>
    <row r="107" spans="1:10">
      <c r="A107" s="136">
        <v>145</v>
      </c>
      <c r="B107" s="137" t="s">
        <v>243</v>
      </c>
      <c r="C107" s="137" t="s">
        <v>212</v>
      </c>
      <c r="D107" s="137" t="s">
        <v>220</v>
      </c>
      <c r="E107" s="137" t="s">
        <v>165</v>
      </c>
      <c r="F107" s="138">
        <v>22000000</v>
      </c>
      <c r="G107" s="139">
        <f>VLOOKUP(D107,'Tab 6 - Benefit Allocation'!$A$20:$B$21,2,FALSE)</f>
        <v>0.214</v>
      </c>
      <c r="H107" s="138">
        <f t="shared" si="6"/>
        <v>4708000</v>
      </c>
      <c r="I107" s="138">
        <f t="shared" si="7"/>
        <v>17292000</v>
      </c>
      <c r="J107" s="140" t="s">
        <v>137</v>
      </c>
    </row>
    <row r="108" spans="1:10">
      <c r="A108" s="136">
        <v>310</v>
      </c>
      <c r="B108" s="137" t="s">
        <v>244</v>
      </c>
      <c r="C108" s="137" t="s">
        <v>212</v>
      </c>
      <c r="D108" s="137" t="s">
        <v>220</v>
      </c>
      <c r="E108" s="137" t="s">
        <v>135</v>
      </c>
      <c r="F108" s="138">
        <v>13000000</v>
      </c>
      <c r="G108" s="139">
        <f>VLOOKUP(D108,'Tab 6 - Benefit Allocation'!$A$20:$B$21,2,FALSE)</f>
        <v>0.214</v>
      </c>
      <c r="H108" s="138">
        <f t="shared" si="6"/>
        <v>2782000</v>
      </c>
      <c r="I108" s="138">
        <f t="shared" si="7"/>
        <v>10218000</v>
      </c>
      <c r="J108" s="140" t="s">
        <v>132</v>
      </c>
    </row>
    <row r="109" spans="1:10">
      <c r="A109" s="136">
        <v>253</v>
      </c>
      <c r="B109" s="137" t="s">
        <v>245</v>
      </c>
      <c r="C109" s="137" t="s">
        <v>212</v>
      </c>
      <c r="D109" s="137" t="s">
        <v>220</v>
      </c>
      <c r="E109" s="137" t="s">
        <v>165</v>
      </c>
      <c r="F109" s="138">
        <v>53000000</v>
      </c>
      <c r="G109" s="139">
        <f>VLOOKUP(D109,'Tab 6 - Benefit Allocation'!$A$20:$B$21,2,FALSE)</f>
        <v>0.214</v>
      </c>
      <c r="H109" s="138">
        <f t="shared" si="6"/>
        <v>11342000</v>
      </c>
      <c r="I109" s="138">
        <f t="shared" si="7"/>
        <v>41658000</v>
      </c>
      <c r="J109" s="140" t="s">
        <v>137</v>
      </c>
    </row>
    <row r="110" spans="1:10">
      <c r="A110" s="136">
        <v>230</v>
      </c>
      <c r="B110" s="137" t="s">
        <v>246</v>
      </c>
      <c r="C110" s="137" t="s">
        <v>212</v>
      </c>
      <c r="D110" s="137" t="s">
        <v>220</v>
      </c>
      <c r="E110" s="137" t="s">
        <v>135</v>
      </c>
      <c r="F110" s="138">
        <v>149000000</v>
      </c>
      <c r="G110" s="139">
        <f>VLOOKUP(D110,'Tab 6 - Benefit Allocation'!$A$20:$B$21,2,FALSE)</f>
        <v>0.214</v>
      </c>
      <c r="H110" s="138">
        <f t="shared" si="6"/>
        <v>31886000</v>
      </c>
      <c r="I110" s="138">
        <f t="shared" si="7"/>
        <v>117114000</v>
      </c>
      <c r="J110" s="140" t="s">
        <v>137</v>
      </c>
    </row>
    <row r="111" spans="1:10">
      <c r="A111" s="136">
        <v>231</v>
      </c>
      <c r="B111" s="137" t="s">
        <v>247</v>
      </c>
      <c r="C111" s="137" t="s">
        <v>212</v>
      </c>
      <c r="D111" s="137" t="s">
        <v>220</v>
      </c>
      <c r="E111" s="137" t="s">
        <v>135</v>
      </c>
      <c r="F111" s="138">
        <v>73000000</v>
      </c>
      <c r="G111" s="139">
        <f>VLOOKUP(D111,'Tab 6 - Benefit Allocation'!$A$20:$B$21,2,FALSE)</f>
        <v>0.214</v>
      </c>
      <c r="H111" s="138">
        <f t="shared" si="6"/>
        <v>15622000</v>
      </c>
      <c r="I111" s="138">
        <f t="shared" si="7"/>
        <v>57378000</v>
      </c>
      <c r="J111" s="140" t="s">
        <v>137</v>
      </c>
    </row>
    <row r="112" spans="1:10">
      <c r="A112" s="136">
        <v>232</v>
      </c>
      <c r="B112" s="137" t="s">
        <v>248</v>
      </c>
      <c r="C112" s="137" t="s">
        <v>212</v>
      </c>
      <c r="D112" s="137" t="s">
        <v>220</v>
      </c>
      <c r="E112" s="137" t="s">
        <v>135</v>
      </c>
      <c r="F112" s="138">
        <v>179000000</v>
      </c>
      <c r="G112" s="139">
        <f>VLOOKUP(D112,'Tab 6 - Benefit Allocation'!$A$20:$B$21,2,FALSE)</f>
        <v>0.214</v>
      </c>
      <c r="H112" s="138">
        <f t="shared" si="6"/>
        <v>38306000</v>
      </c>
      <c r="I112" s="138">
        <f t="shared" si="7"/>
        <v>140694000</v>
      </c>
      <c r="J112" s="140" t="s">
        <v>137</v>
      </c>
    </row>
    <row r="113" spans="1:10">
      <c r="A113" s="137">
        <v>233</v>
      </c>
      <c r="B113" s="137" t="s">
        <v>249</v>
      </c>
      <c r="C113" s="137" t="s">
        <v>212</v>
      </c>
      <c r="D113" s="137" t="s">
        <v>220</v>
      </c>
      <c r="E113" s="137" t="s">
        <v>135</v>
      </c>
      <c r="F113" s="138">
        <v>7000000</v>
      </c>
      <c r="G113" s="139">
        <f>VLOOKUP(D113,'Tab 6 - Benefit Allocation'!$A$20:$B$21,2,FALSE)</f>
        <v>0.214</v>
      </c>
      <c r="H113" s="138">
        <f t="shared" si="6"/>
        <v>1498000</v>
      </c>
      <c r="I113" s="138">
        <f t="shared" si="7"/>
        <v>5502000</v>
      </c>
      <c r="J113" s="140" t="s">
        <v>137</v>
      </c>
    </row>
    <row r="114" spans="1:10">
      <c r="A114" s="143"/>
      <c r="B114" s="144"/>
      <c r="C114" s="144"/>
      <c r="D114" s="143"/>
      <c r="E114" s="144"/>
      <c r="F114" s="144"/>
      <c r="G114" s="144"/>
      <c r="H114" s="144"/>
      <c r="I114" s="145"/>
      <c r="J114" s="140"/>
    </row>
    <row r="115" spans="1:10">
      <c r="A115" s="146"/>
      <c r="B115" s="146"/>
      <c r="C115" s="146"/>
      <c r="D115" s="146"/>
      <c r="E115" s="147" t="s">
        <v>250</v>
      </c>
      <c r="F115" s="148">
        <f>SUM(F7:F113)</f>
        <v>5324800000</v>
      </c>
      <c r="G115" s="149"/>
      <c r="H115" s="148">
        <f>SUM(H7:H113)</f>
        <v>2257645700</v>
      </c>
      <c r="I115" s="148">
        <f>SUM(I7:I113)</f>
        <v>3067154300</v>
      </c>
      <c r="J115" s="140"/>
    </row>
    <row r="116" spans="1:10" ht="15.75" thickBot="1">
      <c r="A116" s="137"/>
      <c r="B116" s="137"/>
      <c r="C116" s="137"/>
      <c r="D116" s="137"/>
      <c r="E116" s="137"/>
      <c r="F116" s="137"/>
      <c r="G116" s="139"/>
      <c r="H116" s="139"/>
      <c r="I116" s="139"/>
      <c r="J116" s="140"/>
    </row>
    <row r="117" spans="1:10">
      <c r="A117" s="137"/>
      <c r="B117" s="137"/>
      <c r="C117" s="444" t="s">
        <v>251</v>
      </c>
      <c r="D117" s="445"/>
      <c r="E117" s="150" t="s">
        <v>252</v>
      </c>
      <c r="F117" s="151" t="s">
        <v>253</v>
      </c>
      <c r="G117" s="152"/>
      <c r="H117" s="152" t="s">
        <v>254</v>
      </c>
      <c r="I117" s="153" t="s">
        <v>255</v>
      </c>
      <c r="J117" s="140"/>
    </row>
    <row r="118" spans="1:10">
      <c r="A118" s="137"/>
      <c r="B118" s="137"/>
      <c r="C118" s="444"/>
      <c r="D118" s="445"/>
      <c r="E118" s="154" t="s">
        <v>220</v>
      </c>
      <c r="F118" s="155">
        <f>SUMIF($D$7:$D$114,$E118,F$7:F$114)</f>
        <v>1534500000</v>
      </c>
      <c r="G118" s="155"/>
      <c r="H118" s="155">
        <f>SUMIF($D$7:$D$114,$E118,H$7:H$114)</f>
        <v>328383000</v>
      </c>
      <c r="I118" s="156">
        <f>SUMIF($D$7:$D$114,$E118,I$7:I$114)</f>
        <v>1206117000</v>
      </c>
      <c r="J118" s="157"/>
    </row>
    <row r="119" spans="1:10">
      <c r="A119" s="137"/>
      <c r="B119" s="137"/>
      <c r="C119" s="444"/>
      <c r="D119" s="445"/>
      <c r="E119" s="154" t="s">
        <v>130</v>
      </c>
      <c r="F119" s="155">
        <f>SUMIF($D$7:$D$114,$E119,F$7:F$114)</f>
        <v>3790300000</v>
      </c>
      <c r="G119" s="155"/>
      <c r="H119" s="155">
        <f>SUMIF($D$7:$D$114,$E119,H$7:H$114)</f>
        <v>1929262700</v>
      </c>
      <c r="I119" s="156">
        <f>SUMIF($D$7:$D$114,$E119,I$7:I$114)</f>
        <v>1861037300</v>
      </c>
      <c r="J119" s="157"/>
    </row>
    <row r="120" spans="1:10" ht="15.75" thickBot="1">
      <c r="A120" s="137"/>
      <c r="B120" s="137"/>
      <c r="C120" s="444"/>
      <c r="D120" s="445"/>
      <c r="E120" s="158" t="s">
        <v>256</v>
      </c>
      <c r="F120" s="159">
        <f>SUM(F118:F119)</f>
        <v>5324800000</v>
      </c>
      <c r="G120" s="159"/>
      <c r="H120" s="159">
        <f>SUM(H118:H119)</f>
        <v>2257645700</v>
      </c>
      <c r="I120" s="160">
        <f>SUM(I118:I119)</f>
        <v>3067154300</v>
      </c>
      <c r="J120" s="157"/>
    </row>
    <row r="121" spans="1:10">
      <c r="A121" s="137"/>
      <c r="B121" s="137"/>
      <c r="C121" s="161"/>
      <c r="D121" s="161"/>
      <c r="E121" s="137"/>
      <c r="F121" s="138"/>
      <c r="G121" s="138"/>
      <c r="H121" s="138"/>
      <c r="I121" s="138"/>
      <c r="J121" s="157"/>
    </row>
    <row r="122" spans="1:10" ht="15" customHeight="1" thickBot="1">
      <c r="A122" s="137"/>
      <c r="B122" s="137"/>
      <c r="C122" s="161"/>
      <c r="D122" s="161"/>
      <c r="E122" s="138"/>
      <c r="F122" s="138"/>
      <c r="G122" s="138"/>
      <c r="H122" s="138"/>
      <c r="I122" s="138"/>
      <c r="J122" s="157"/>
    </row>
    <row r="123" spans="1:10">
      <c r="A123" s="137"/>
      <c r="B123" s="137"/>
      <c r="C123" s="444" t="s">
        <v>257</v>
      </c>
      <c r="D123" s="445"/>
      <c r="E123" s="162" t="s">
        <v>258</v>
      </c>
      <c r="F123" s="163"/>
      <c r="G123" s="164"/>
      <c r="H123" s="165"/>
      <c r="I123" s="166"/>
      <c r="J123" s="157"/>
    </row>
    <row r="124" spans="1:10" ht="15" customHeight="1">
      <c r="A124" s="137"/>
      <c r="B124" s="167"/>
      <c r="C124" s="444"/>
      <c r="D124" s="445"/>
      <c r="E124" s="154" t="s">
        <v>259</v>
      </c>
      <c r="F124" s="155">
        <f>'Tab 7 - Financial Model'!D57</f>
        <v>431000000</v>
      </c>
      <c r="G124" s="155"/>
      <c r="H124" s="155"/>
      <c r="I124" s="156"/>
      <c r="J124" s="157"/>
    </row>
    <row r="125" spans="1:10" ht="15.75" thickBot="1">
      <c r="A125" s="137"/>
      <c r="B125" s="167"/>
      <c r="C125" s="444"/>
      <c r="D125" s="445"/>
      <c r="E125" s="154" t="s">
        <v>260</v>
      </c>
      <c r="F125" s="155">
        <f>'Tab 7 - Financial Model'!D58</f>
        <v>760900000</v>
      </c>
      <c r="G125" s="155"/>
      <c r="H125" s="155"/>
      <c r="I125" s="156"/>
      <c r="J125" s="157"/>
    </row>
    <row r="126" spans="1:10">
      <c r="A126" s="137"/>
      <c r="B126" s="137"/>
      <c r="C126" s="444" t="s">
        <v>261</v>
      </c>
      <c r="D126" s="445"/>
      <c r="E126" s="162" t="s">
        <v>262</v>
      </c>
      <c r="F126" s="163"/>
      <c r="G126" s="165"/>
      <c r="H126" s="165"/>
      <c r="I126" s="168"/>
      <c r="J126" s="140"/>
    </row>
    <row r="127" spans="1:10">
      <c r="A127" s="137"/>
      <c r="B127" s="137"/>
      <c r="C127" s="444"/>
      <c r="D127" s="445"/>
      <c r="E127" s="169"/>
      <c r="F127" s="170"/>
      <c r="G127" s="171" t="s">
        <v>263</v>
      </c>
      <c r="H127" s="172" t="s">
        <v>264</v>
      </c>
      <c r="I127" s="156"/>
      <c r="J127" s="140"/>
    </row>
    <row r="128" spans="1:10">
      <c r="A128" s="137"/>
      <c r="B128" s="137"/>
      <c r="C128" s="444"/>
      <c r="D128" s="445"/>
      <c r="E128" s="154" t="s">
        <v>220</v>
      </c>
      <c r="F128" s="155">
        <f>F118-F124</f>
        <v>1103500000</v>
      </c>
      <c r="G128" s="173">
        <v>4</v>
      </c>
      <c r="H128" s="155">
        <f>F128/G128</f>
        <v>275875000</v>
      </c>
      <c r="I128" s="156"/>
      <c r="J128" s="140"/>
    </row>
    <row r="129" spans="1:10" ht="15.75" thickBot="1">
      <c r="A129" s="137"/>
      <c r="B129" s="137"/>
      <c r="C129" s="444"/>
      <c r="D129" s="445"/>
      <c r="E129" s="174" t="s">
        <v>130</v>
      </c>
      <c r="F129" s="175">
        <f>F119-F125</f>
        <v>3029400000</v>
      </c>
      <c r="G129" s="176">
        <v>5</v>
      </c>
      <c r="H129" s="175">
        <f>F129/G129</f>
        <v>605880000</v>
      </c>
      <c r="I129" s="177"/>
      <c r="J129" s="140"/>
    </row>
    <row r="130" spans="1:10">
      <c r="A130" s="137"/>
      <c r="B130" s="137"/>
      <c r="C130" s="137"/>
      <c r="D130" s="137"/>
      <c r="E130" s="137"/>
      <c r="F130" s="137"/>
      <c r="G130" s="139"/>
      <c r="H130" s="139"/>
      <c r="I130" s="139"/>
      <c r="J130" s="140"/>
    </row>
    <row r="131" spans="1:10">
      <c r="A131" s="137"/>
      <c r="B131" s="137"/>
      <c r="C131" s="137"/>
      <c r="D131" s="137"/>
      <c r="E131" s="137"/>
      <c r="F131" s="137"/>
      <c r="G131" s="139"/>
      <c r="H131" s="139"/>
      <c r="I131" s="139"/>
      <c r="J131" s="140"/>
    </row>
    <row r="132" spans="1:10">
      <c r="A132" s="137"/>
      <c r="B132" s="137"/>
      <c r="C132" s="137"/>
      <c r="D132" s="137"/>
      <c r="E132" s="137"/>
      <c r="F132" s="137"/>
      <c r="G132" s="139"/>
      <c r="H132" s="139"/>
      <c r="I132" s="139"/>
      <c r="J132" s="140"/>
    </row>
    <row r="133" spans="1:10">
      <c r="A133" s="137"/>
      <c r="B133" s="137"/>
      <c r="C133" s="137"/>
      <c r="D133" s="137"/>
      <c r="E133" s="137"/>
      <c r="F133" s="137"/>
      <c r="G133" s="139"/>
      <c r="H133" s="139"/>
      <c r="I133" s="139"/>
      <c r="J133" s="140"/>
    </row>
    <row r="134" spans="1:10">
      <c r="A134" s="137"/>
      <c r="B134" s="137"/>
      <c r="C134" s="137"/>
      <c r="D134" s="137"/>
      <c r="E134" s="137"/>
      <c r="F134" s="137"/>
      <c r="G134" s="139"/>
      <c r="H134" s="139"/>
      <c r="I134" s="139"/>
      <c r="J134" s="140"/>
    </row>
    <row r="135" spans="1:10">
      <c r="A135" s="137"/>
      <c r="B135" s="137"/>
      <c r="C135" s="137"/>
      <c r="D135" s="137"/>
      <c r="E135" s="137"/>
      <c r="F135" s="137"/>
      <c r="G135" s="139"/>
      <c r="H135" s="139"/>
      <c r="I135" s="139"/>
      <c r="J135" s="140"/>
    </row>
    <row r="136" spans="1:10">
      <c r="A136" s="137"/>
      <c r="B136" s="137"/>
      <c r="C136" s="137"/>
      <c r="D136" s="137"/>
      <c r="E136" s="137"/>
      <c r="F136" s="137"/>
      <c r="G136" s="139"/>
      <c r="H136" s="139"/>
      <c r="I136" s="139"/>
      <c r="J136" s="140"/>
    </row>
    <row r="137" spans="1:10">
      <c r="A137" s="137"/>
      <c r="B137" s="137"/>
      <c r="C137" s="137"/>
      <c r="D137" s="137"/>
      <c r="E137" s="137"/>
      <c r="F137" s="137"/>
      <c r="G137" s="139"/>
      <c r="H137" s="139"/>
      <c r="I137" s="139"/>
      <c r="J137" s="140"/>
    </row>
    <row r="138" spans="1:10">
      <c r="A138" s="137"/>
      <c r="B138" s="137"/>
      <c r="C138" s="137"/>
      <c r="D138" s="137"/>
      <c r="E138" s="137"/>
      <c r="F138" s="137"/>
      <c r="G138" s="139"/>
      <c r="H138" s="139"/>
      <c r="I138" s="139"/>
      <c r="J138" s="140"/>
    </row>
    <row r="139" spans="1:10">
      <c r="A139" s="137"/>
      <c r="B139" s="137"/>
      <c r="C139" s="137"/>
      <c r="D139" s="137"/>
      <c r="E139" s="137"/>
      <c r="F139" s="137"/>
      <c r="G139" s="139"/>
      <c r="H139" s="139"/>
      <c r="I139" s="139"/>
      <c r="J139" s="140"/>
    </row>
    <row r="140" spans="1:10">
      <c r="A140" s="137"/>
      <c r="B140" s="137"/>
      <c r="C140" s="137"/>
      <c r="D140" s="137"/>
      <c r="E140" s="137"/>
      <c r="F140" s="137"/>
      <c r="G140" s="139"/>
      <c r="H140" s="139"/>
      <c r="I140" s="139"/>
      <c r="J140" s="140"/>
    </row>
    <row r="141" spans="1:10">
      <c r="A141" s="137"/>
      <c r="B141" s="137"/>
      <c r="C141" s="137"/>
      <c r="D141" s="137"/>
      <c r="E141" s="137"/>
      <c r="F141" s="137"/>
      <c r="G141" s="139"/>
      <c r="H141" s="139"/>
      <c r="I141" s="139"/>
      <c r="J141" s="140"/>
    </row>
    <row r="142" spans="1:10">
      <c r="A142" s="137"/>
      <c r="B142" s="137"/>
      <c r="C142" s="137"/>
      <c r="D142" s="137"/>
      <c r="E142" s="137"/>
      <c r="F142" s="137"/>
      <c r="G142" s="139"/>
      <c r="H142" s="139"/>
      <c r="I142" s="139"/>
      <c r="J142" s="140"/>
    </row>
    <row r="143" spans="1:10">
      <c r="A143" s="137"/>
      <c r="B143" s="137"/>
      <c r="C143" s="137"/>
      <c r="D143" s="137"/>
      <c r="E143" s="137"/>
      <c r="F143" s="137"/>
      <c r="G143" s="139"/>
      <c r="H143" s="139"/>
      <c r="I143" s="139"/>
      <c r="J143" s="140"/>
    </row>
    <row r="144" spans="1:10">
      <c r="A144" s="137"/>
      <c r="B144" s="137"/>
      <c r="C144" s="137"/>
      <c r="D144" s="137"/>
      <c r="E144" s="137"/>
      <c r="F144" s="137"/>
      <c r="G144" s="139"/>
      <c r="H144" s="139"/>
      <c r="I144" s="139"/>
      <c r="J144" s="140"/>
    </row>
    <row r="145" spans="1:10">
      <c r="A145" s="137"/>
      <c r="B145" s="137"/>
      <c r="C145" s="137"/>
      <c r="D145" s="137"/>
      <c r="E145" s="137"/>
      <c r="F145" s="137"/>
      <c r="G145" s="139"/>
      <c r="H145" s="139"/>
      <c r="I145" s="139"/>
      <c r="J145" s="140"/>
    </row>
    <row r="146" spans="1:10">
      <c r="A146" s="137"/>
      <c r="B146" s="137"/>
      <c r="C146" s="137"/>
      <c r="D146" s="137"/>
      <c r="E146" s="137"/>
      <c r="F146" s="137"/>
      <c r="G146" s="139"/>
      <c r="H146" s="139"/>
      <c r="I146" s="139"/>
      <c r="J146" s="140"/>
    </row>
    <row r="147" spans="1:10">
      <c r="A147" s="137"/>
      <c r="B147" s="137"/>
      <c r="C147" s="137"/>
      <c r="D147" s="137"/>
      <c r="E147" s="137"/>
      <c r="F147" s="137"/>
      <c r="G147" s="139"/>
      <c r="H147" s="139"/>
      <c r="I147" s="139"/>
      <c r="J147" s="140"/>
    </row>
    <row r="148" spans="1:10">
      <c r="A148" s="137"/>
      <c r="B148" s="137"/>
      <c r="C148" s="137"/>
      <c r="D148" s="137"/>
      <c r="E148" s="137"/>
      <c r="F148" s="137"/>
      <c r="G148" s="139"/>
      <c r="H148" s="139"/>
      <c r="I148" s="139"/>
      <c r="J148" s="140"/>
    </row>
    <row r="149" spans="1:10">
      <c r="A149" s="137"/>
      <c r="B149" s="137"/>
      <c r="C149" s="137"/>
      <c r="D149" s="137"/>
      <c r="E149" s="137"/>
      <c r="F149" s="137"/>
      <c r="G149" s="139"/>
      <c r="H149" s="139"/>
      <c r="I149" s="139"/>
      <c r="J149" s="140"/>
    </row>
    <row r="150" spans="1:10">
      <c r="A150" s="137"/>
      <c r="B150" s="137"/>
      <c r="C150" s="137"/>
      <c r="D150" s="137"/>
      <c r="E150" s="137"/>
      <c r="F150" s="137"/>
      <c r="G150" s="139"/>
      <c r="H150" s="139"/>
      <c r="I150" s="139"/>
      <c r="J150" s="140"/>
    </row>
    <row r="151" spans="1:10">
      <c r="A151" s="137"/>
      <c r="B151" s="137"/>
      <c r="C151" s="137"/>
      <c r="D151" s="137"/>
      <c r="E151" s="137"/>
      <c r="F151" s="137"/>
      <c r="G151" s="139"/>
      <c r="H151" s="139"/>
      <c r="I151" s="139"/>
      <c r="J151" s="140"/>
    </row>
    <row r="152" spans="1:10">
      <c r="A152" s="137"/>
      <c r="B152" s="137"/>
      <c r="C152" s="137"/>
      <c r="D152" s="137"/>
      <c r="E152" s="137"/>
      <c r="F152" s="137"/>
      <c r="G152" s="139"/>
      <c r="H152" s="139"/>
      <c r="I152" s="139"/>
      <c r="J152" s="140"/>
    </row>
    <row r="153" spans="1:10">
      <c r="A153" s="137"/>
      <c r="B153" s="137"/>
      <c r="C153" s="137"/>
      <c r="D153" s="137"/>
      <c r="E153" s="137"/>
      <c r="F153" s="137"/>
      <c r="G153" s="139"/>
      <c r="H153" s="139"/>
      <c r="I153" s="139"/>
      <c r="J153" s="140"/>
    </row>
    <row r="154" spans="1:10">
      <c r="A154" s="137"/>
      <c r="B154" s="137"/>
      <c r="C154" s="137"/>
      <c r="D154" s="137"/>
      <c r="E154" s="137"/>
      <c r="F154" s="137"/>
      <c r="G154" s="139"/>
      <c r="H154" s="139"/>
      <c r="I154" s="139"/>
      <c r="J154" s="140"/>
    </row>
    <row r="155" spans="1:10">
      <c r="A155" s="137"/>
      <c r="B155" s="137"/>
      <c r="C155" s="137"/>
      <c r="D155" s="137"/>
      <c r="E155" s="137"/>
      <c r="F155" s="137"/>
      <c r="G155" s="139"/>
      <c r="H155" s="139"/>
      <c r="I155" s="139"/>
      <c r="J155" s="140"/>
    </row>
  </sheetData>
  <autoFilter ref="A6:J115" xr:uid="{FDF02BDC-272E-4809-82BA-41490BD79A6B}"/>
  <sortState xmlns:xlrd2="http://schemas.microsoft.com/office/spreadsheetml/2017/richdata2" ref="A6:J113">
    <sortCondition ref="D7:D113"/>
    <sortCondition ref="C7:C113"/>
    <sortCondition ref="B7:B113"/>
  </sortState>
  <mergeCells count="4">
    <mergeCell ref="C123:D125"/>
    <mergeCell ref="C126:D129"/>
    <mergeCell ref="C117:D120"/>
    <mergeCell ref="A2:C4"/>
  </mergeCells>
  <pageMargins left="0.7" right="0.7" top="0.75" bottom="0.75" header="0.3" footer="0.3"/>
  <pageSetup scale="2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2C381-91CF-40F5-8F4D-51F5799441F2}">
  <sheetPr codeName="Sheet9"/>
  <dimension ref="A1:I104"/>
  <sheetViews>
    <sheetView workbookViewId="0">
      <pane ySplit="6" topLeftCell="A7" activePane="bottomLeft" state="frozen"/>
      <selection pane="bottomLeft" activeCell="B6" sqref="B6"/>
    </sheetView>
  </sheetViews>
  <sheetFormatPr defaultRowHeight="15"/>
  <cols>
    <col min="1" max="1" width="11.28515625" bestFit="1" customWidth="1"/>
    <col min="2" max="2" width="104.42578125" customWidth="1"/>
    <col min="3" max="3" width="21.5703125" bestFit="1" customWidth="1"/>
    <col min="4" max="4" width="22.7109375" customWidth="1"/>
    <col min="5" max="5" width="24" bestFit="1" customWidth="1"/>
    <col min="6" max="6" width="14.28515625" style="54" bestFit="1" customWidth="1"/>
  </cols>
  <sheetData>
    <row r="1" spans="1:9">
      <c r="A1" s="94" t="s">
        <v>265</v>
      </c>
      <c r="B1" s="28"/>
      <c r="F1"/>
    </row>
    <row r="2" spans="1:9" ht="15" customHeight="1">
      <c r="A2" s="441" t="s">
        <v>266</v>
      </c>
      <c r="B2" s="441"/>
      <c r="C2" s="69"/>
      <c r="D2" s="69"/>
      <c r="E2" s="69"/>
      <c r="F2" s="69"/>
      <c r="G2" s="69"/>
      <c r="H2" s="69"/>
      <c r="I2" s="69"/>
    </row>
    <row r="3" spans="1:9">
      <c r="A3" s="441"/>
      <c r="B3" s="441"/>
      <c r="C3" s="69"/>
      <c r="D3" s="69"/>
      <c r="E3" s="69"/>
      <c r="F3" s="69"/>
      <c r="G3" s="69"/>
      <c r="H3" s="69"/>
      <c r="I3" s="69"/>
    </row>
    <row r="4" spans="1:9">
      <c r="A4" s="441"/>
      <c r="B4" s="441"/>
      <c r="C4" s="69"/>
      <c r="D4" s="69"/>
      <c r="E4" s="69"/>
      <c r="F4" s="69"/>
      <c r="G4" s="69"/>
      <c r="H4" s="69"/>
      <c r="I4" s="69"/>
    </row>
    <row r="6" spans="1:9" s="16" customFormat="1">
      <c r="A6" s="178" t="s">
        <v>267</v>
      </c>
      <c r="B6" s="179" t="s">
        <v>119</v>
      </c>
      <c r="C6" s="179" t="s">
        <v>120</v>
      </c>
      <c r="D6" s="179" t="s">
        <v>268</v>
      </c>
      <c r="E6" s="179" t="s">
        <v>269</v>
      </c>
      <c r="F6" s="180" t="s">
        <v>123</v>
      </c>
    </row>
    <row r="7" spans="1:9">
      <c r="A7" s="115">
        <v>399</v>
      </c>
      <c r="B7" s="93" t="s">
        <v>270</v>
      </c>
      <c r="C7" s="93" t="s">
        <v>134</v>
      </c>
      <c r="D7" s="93" t="s">
        <v>271</v>
      </c>
      <c r="E7" s="93" t="s">
        <v>147</v>
      </c>
      <c r="F7" s="181">
        <v>345000000</v>
      </c>
    </row>
    <row r="8" spans="1:9">
      <c r="A8" s="182">
        <v>106</v>
      </c>
      <c r="B8" s="93" t="s">
        <v>272</v>
      </c>
      <c r="C8" s="93" t="s">
        <v>145</v>
      </c>
      <c r="D8" s="93" t="s">
        <v>271</v>
      </c>
      <c r="E8" s="93" t="s">
        <v>135</v>
      </c>
      <c r="F8" s="181">
        <v>63000000</v>
      </c>
    </row>
    <row r="9" spans="1:9">
      <c r="A9" s="182">
        <v>108</v>
      </c>
      <c r="B9" s="93" t="s">
        <v>273</v>
      </c>
      <c r="C9" s="93" t="s">
        <v>145</v>
      </c>
      <c r="D9" s="93" t="s">
        <v>271</v>
      </c>
      <c r="E9" s="93" t="s">
        <v>135</v>
      </c>
      <c r="F9" s="181">
        <v>103000000</v>
      </c>
    </row>
    <row r="10" spans="1:9">
      <c r="A10" s="182">
        <v>111</v>
      </c>
      <c r="B10" s="93" t="s">
        <v>274</v>
      </c>
      <c r="C10" s="93" t="s">
        <v>145</v>
      </c>
      <c r="D10" s="93" t="s">
        <v>271</v>
      </c>
      <c r="E10" s="93" t="s">
        <v>135</v>
      </c>
      <c r="F10" s="181">
        <v>72000000</v>
      </c>
    </row>
    <row r="11" spans="1:9">
      <c r="A11" s="182">
        <v>123</v>
      </c>
      <c r="B11" s="93" t="s">
        <v>275</v>
      </c>
      <c r="C11" s="93" t="s">
        <v>145</v>
      </c>
      <c r="D11" s="93" t="s">
        <v>271</v>
      </c>
      <c r="E11" s="93" t="s">
        <v>135</v>
      </c>
      <c r="F11" s="181" t="s">
        <v>276</v>
      </c>
    </row>
    <row r="12" spans="1:9">
      <c r="A12" s="115">
        <v>135</v>
      </c>
      <c r="B12" s="93" t="s">
        <v>277</v>
      </c>
      <c r="C12" s="93" t="s">
        <v>145</v>
      </c>
      <c r="D12" s="93" t="s">
        <v>271</v>
      </c>
      <c r="E12" s="93" t="s">
        <v>135</v>
      </c>
      <c r="F12" s="181" t="s">
        <v>276</v>
      </c>
    </row>
    <row r="13" spans="1:9">
      <c r="A13" s="115">
        <v>138</v>
      </c>
      <c r="B13" s="93" t="s">
        <v>278</v>
      </c>
      <c r="C13" s="93" t="s">
        <v>145</v>
      </c>
      <c r="D13" s="93" t="s">
        <v>271</v>
      </c>
      <c r="E13" s="93" t="s">
        <v>135</v>
      </c>
      <c r="F13" s="181">
        <v>66000000</v>
      </c>
    </row>
    <row r="14" spans="1:9">
      <c r="A14" s="183">
        <v>139</v>
      </c>
      <c r="B14" s="93" t="s">
        <v>279</v>
      </c>
      <c r="C14" s="93" t="s">
        <v>145</v>
      </c>
      <c r="D14" s="93" t="s">
        <v>271</v>
      </c>
      <c r="E14" s="93" t="s">
        <v>135</v>
      </c>
      <c r="F14" s="181">
        <v>64000000</v>
      </c>
    </row>
    <row r="15" spans="1:9">
      <c r="A15" s="183">
        <v>141</v>
      </c>
      <c r="B15" s="93" t="s">
        <v>280</v>
      </c>
      <c r="C15" s="93" t="s">
        <v>145</v>
      </c>
      <c r="D15" s="93" t="s">
        <v>271</v>
      </c>
      <c r="E15" s="93" t="s">
        <v>135</v>
      </c>
      <c r="F15" s="181" t="s">
        <v>276</v>
      </c>
    </row>
    <row r="16" spans="1:9">
      <c r="A16" s="183">
        <v>137</v>
      </c>
      <c r="B16" s="93" t="s">
        <v>281</v>
      </c>
      <c r="C16" s="93" t="s">
        <v>145</v>
      </c>
      <c r="D16" s="93" t="s">
        <v>271</v>
      </c>
      <c r="E16" s="93" t="s">
        <v>135</v>
      </c>
      <c r="F16" s="181">
        <v>68000000</v>
      </c>
    </row>
    <row r="17" spans="1:6">
      <c r="A17" s="183">
        <v>140</v>
      </c>
      <c r="B17" s="93" t="s">
        <v>282</v>
      </c>
      <c r="C17" s="93" t="s">
        <v>145</v>
      </c>
      <c r="D17" s="93" t="s">
        <v>271</v>
      </c>
      <c r="E17" s="93" t="s">
        <v>135</v>
      </c>
      <c r="F17" s="181">
        <v>127000000</v>
      </c>
    </row>
    <row r="18" spans="1:6">
      <c r="A18" s="183">
        <v>159</v>
      </c>
      <c r="B18" s="93" t="s">
        <v>283</v>
      </c>
      <c r="C18" s="93" t="s">
        <v>145</v>
      </c>
      <c r="D18" s="93" t="s">
        <v>130</v>
      </c>
      <c r="E18" s="93" t="s">
        <v>135</v>
      </c>
      <c r="F18" s="181">
        <v>77000000</v>
      </c>
    </row>
    <row r="19" spans="1:6">
      <c r="A19" s="183">
        <v>160</v>
      </c>
      <c r="B19" s="93" t="s">
        <v>284</v>
      </c>
      <c r="C19" s="93" t="s">
        <v>145</v>
      </c>
      <c r="D19" s="93" t="s">
        <v>271</v>
      </c>
      <c r="E19" s="93" t="s">
        <v>135</v>
      </c>
      <c r="F19" s="181" t="s">
        <v>276</v>
      </c>
    </row>
    <row r="20" spans="1:6">
      <c r="A20" s="183">
        <v>162</v>
      </c>
      <c r="B20" s="93" t="s">
        <v>285</v>
      </c>
      <c r="C20" s="93" t="s">
        <v>145</v>
      </c>
      <c r="D20" s="93" t="s">
        <v>271</v>
      </c>
      <c r="E20" s="93" t="s">
        <v>135</v>
      </c>
      <c r="F20" s="181" t="s">
        <v>276</v>
      </c>
    </row>
    <row r="21" spans="1:6">
      <c r="A21" s="183">
        <v>165</v>
      </c>
      <c r="B21" s="93" t="s">
        <v>286</v>
      </c>
      <c r="C21" s="93" t="s">
        <v>145</v>
      </c>
      <c r="D21" s="93" t="s">
        <v>271</v>
      </c>
      <c r="E21" s="93" t="s">
        <v>135</v>
      </c>
      <c r="F21" s="181">
        <v>160000000</v>
      </c>
    </row>
    <row r="22" spans="1:6">
      <c r="A22" s="183">
        <v>166</v>
      </c>
      <c r="B22" s="93" t="s">
        <v>287</v>
      </c>
      <c r="C22" s="93" t="s">
        <v>145</v>
      </c>
      <c r="D22" s="93" t="s">
        <v>271</v>
      </c>
      <c r="E22" s="93" t="s">
        <v>135</v>
      </c>
      <c r="F22" s="181">
        <v>145000000</v>
      </c>
    </row>
    <row r="23" spans="1:6">
      <c r="A23" s="183">
        <v>168</v>
      </c>
      <c r="B23" s="93" t="s">
        <v>288</v>
      </c>
      <c r="C23" s="93" t="s">
        <v>145</v>
      </c>
      <c r="D23" s="93" t="s">
        <v>271</v>
      </c>
      <c r="E23" s="93" t="s">
        <v>135</v>
      </c>
      <c r="F23" s="181">
        <v>10000000</v>
      </c>
    </row>
    <row r="24" spans="1:6">
      <c r="A24" s="183">
        <v>169</v>
      </c>
      <c r="B24" s="93" t="s">
        <v>289</v>
      </c>
      <c r="C24" s="93" t="s">
        <v>145</v>
      </c>
      <c r="D24" s="93" t="s">
        <v>271</v>
      </c>
      <c r="E24" s="93" t="s">
        <v>135</v>
      </c>
      <c r="F24" s="181" t="s">
        <v>276</v>
      </c>
    </row>
    <row r="25" spans="1:6">
      <c r="A25" s="183">
        <v>170</v>
      </c>
      <c r="B25" s="93" t="s">
        <v>290</v>
      </c>
      <c r="C25" s="93" t="s">
        <v>145</v>
      </c>
      <c r="D25" s="93" t="s">
        <v>271</v>
      </c>
      <c r="E25" s="93" t="s">
        <v>131</v>
      </c>
      <c r="F25" s="181">
        <v>255000000</v>
      </c>
    </row>
    <row r="26" spans="1:6">
      <c r="A26" s="183">
        <v>171</v>
      </c>
      <c r="B26" s="93" t="s">
        <v>291</v>
      </c>
      <c r="C26" s="93" t="s">
        <v>145</v>
      </c>
      <c r="D26" s="93" t="s">
        <v>271</v>
      </c>
      <c r="E26" s="93" t="s">
        <v>135</v>
      </c>
      <c r="F26" s="181">
        <v>109000000</v>
      </c>
    </row>
    <row r="27" spans="1:6">
      <c r="A27" s="183">
        <v>173</v>
      </c>
      <c r="B27" s="93" t="s">
        <v>292</v>
      </c>
      <c r="C27" s="93" t="s">
        <v>145</v>
      </c>
      <c r="D27" s="93" t="s">
        <v>271</v>
      </c>
      <c r="E27" s="93" t="s">
        <v>135</v>
      </c>
      <c r="F27" s="181">
        <v>330000000</v>
      </c>
    </row>
    <row r="28" spans="1:6">
      <c r="A28" s="183">
        <v>174</v>
      </c>
      <c r="B28" s="93" t="s">
        <v>293</v>
      </c>
      <c r="C28" s="93" t="s">
        <v>145</v>
      </c>
      <c r="D28" s="93" t="s">
        <v>271</v>
      </c>
      <c r="E28" s="93" t="s">
        <v>135</v>
      </c>
      <c r="F28" s="181">
        <v>69000000</v>
      </c>
    </row>
    <row r="29" spans="1:6">
      <c r="A29" s="183">
        <v>175</v>
      </c>
      <c r="B29" s="93" t="s">
        <v>294</v>
      </c>
      <c r="C29" s="93" t="s">
        <v>145</v>
      </c>
      <c r="D29" s="93" t="s">
        <v>271</v>
      </c>
      <c r="E29" s="93" t="s">
        <v>135</v>
      </c>
      <c r="F29" s="181">
        <v>5000000</v>
      </c>
    </row>
    <row r="30" spans="1:6">
      <c r="A30" s="183">
        <v>176</v>
      </c>
      <c r="B30" s="93" t="s">
        <v>295</v>
      </c>
      <c r="C30" s="93" t="s">
        <v>145</v>
      </c>
      <c r="D30" s="93" t="s">
        <v>271</v>
      </c>
      <c r="E30" s="93" t="s">
        <v>135</v>
      </c>
      <c r="F30" s="181">
        <v>115000000</v>
      </c>
    </row>
    <row r="31" spans="1:6">
      <c r="A31" s="183">
        <v>179</v>
      </c>
      <c r="B31" s="93" t="s">
        <v>296</v>
      </c>
      <c r="C31" s="93" t="s">
        <v>145</v>
      </c>
      <c r="D31" s="93" t="s">
        <v>271</v>
      </c>
      <c r="E31" s="93" t="s">
        <v>135</v>
      </c>
      <c r="F31" s="181">
        <v>346000000</v>
      </c>
    </row>
    <row r="32" spans="1:6">
      <c r="A32" s="183">
        <v>193</v>
      </c>
      <c r="B32" s="93" t="s">
        <v>297</v>
      </c>
      <c r="C32" s="93" t="s">
        <v>145</v>
      </c>
      <c r="D32" s="93" t="s">
        <v>271</v>
      </c>
      <c r="E32" s="93" t="s">
        <v>135</v>
      </c>
      <c r="F32" s="181">
        <v>59000000</v>
      </c>
    </row>
    <row r="33" spans="1:6">
      <c r="A33" s="183">
        <v>206</v>
      </c>
      <c r="B33" s="93" t="s">
        <v>298</v>
      </c>
      <c r="C33" s="93" t="s">
        <v>145</v>
      </c>
      <c r="D33" s="93" t="s">
        <v>271</v>
      </c>
      <c r="E33" s="93" t="s">
        <v>147</v>
      </c>
      <c r="F33" s="181" t="s">
        <v>276</v>
      </c>
    </row>
    <row r="34" spans="1:6">
      <c r="A34" s="183">
        <v>203</v>
      </c>
      <c r="B34" s="93" t="s">
        <v>299</v>
      </c>
      <c r="C34" s="93" t="s">
        <v>145</v>
      </c>
      <c r="D34" s="93" t="s">
        <v>271</v>
      </c>
      <c r="E34" s="93" t="s">
        <v>135</v>
      </c>
      <c r="F34" s="181">
        <v>116000000</v>
      </c>
    </row>
    <row r="35" spans="1:6">
      <c r="A35" s="183">
        <v>252</v>
      </c>
      <c r="B35" s="93" t="s">
        <v>300</v>
      </c>
      <c r="C35" s="93" t="s">
        <v>145</v>
      </c>
      <c r="D35" s="93" t="s">
        <v>271</v>
      </c>
      <c r="E35" s="93" t="s">
        <v>135</v>
      </c>
      <c r="F35" s="181">
        <v>58000000</v>
      </c>
    </row>
    <row r="36" spans="1:6">
      <c r="A36" s="183">
        <v>210</v>
      </c>
      <c r="B36" s="93" t="s">
        <v>301</v>
      </c>
      <c r="C36" s="93" t="s">
        <v>145</v>
      </c>
      <c r="D36" s="93" t="s">
        <v>271</v>
      </c>
      <c r="E36" s="93" t="s">
        <v>135</v>
      </c>
      <c r="F36" s="181">
        <v>53000000</v>
      </c>
    </row>
    <row r="37" spans="1:6">
      <c r="A37" s="183">
        <v>211</v>
      </c>
      <c r="B37" s="93" t="s">
        <v>302</v>
      </c>
      <c r="C37" s="93" t="s">
        <v>145</v>
      </c>
      <c r="D37" s="93" t="s">
        <v>271</v>
      </c>
      <c r="E37" s="93" t="s">
        <v>135</v>
      </c>
      <c r="F37" s="181">
        <v>41000000</v>
      </c>
    </row>
    <row r="38" spans="1:6">
      <c r="A38" s="183">
        <v>215</v>
      </c>
      <c r="B38" s="93" t="s">
        <v>303</v>
      </c>
      <c r="C38" s="93" t="s">
        <v>145</v>
      </c>
      <c r="D38" s="93" t="s">
        <v>271</v>
      </c>
      <c r="E38" s="93" t="s">
        <v>135</v>
      </c>
      <c r="F38" s="181">
        <v>60000000</v>
      </c>
    </row>
    <row r="39" spans="1:6">
      <c r="A39" s="183">
        <v>212</v>
      </c>
      <c r="B39" s="132" t="s">
        <v>304</v>
      </c>
      <c r="C39" s="93" t="s">
        <v>145</v>
      </c>
      <c r="D39" s="93" t="s">
        <v>271</v>
      </c>
      <c r="E39" s="93" t="s">
        <v>135</v>
      </c>
      <c r="F39" s="181">
        <v>48000000</v>
      </c>
    </row>
    <row r="40" spans="1:6">
      <c r="A40" s="183">
        <v>213</v>
      </c>
      <c r="B40" s="93" t="s">
        <v>305</v>
      </c>
      <c r="C40" s="93" t="s">
        <v>145</v>
      </c>
      <c r="D40" s="93" t="s">
        <v>271</v>
      </c>
      <c r="E40" s="93" t="s">
        <v>135</v>
      </c>
      <c r="F40" s="181">
        <v>64000000</v>
      </c>
    </row>
    <row r="41" spans="1:6">
      <c r="A41" s="183">
        <v>214</v>
      </c>
      <c r="B41" s="93" t="s">
        <v>306</v>
      </c>
      <c r="C41" s="93" t="s">
        <v>145</v>
      </c>
      <c r="D41" s="93" t="s">
        <v>271</v>
      </c>
      <c r="E41" s="93" t="s">
        <v>135</v>
      </c>
      <c r="F41" s="181">
        <v>63000000</v>
      </c>
    </row>
    <row r="42" spans="1:6">
      <c r="A42" s="183">
        <v>229</v>
      </c>
      <c r="B42" s="93" t="s">
        <v>307</v>
      </c>
      <c r="C42" s="93" t="s">
        <v>145</v>
      </c>
      <c r="D42" s="93" t="s">
        <v>271</v>
      </c>
      <c r="E42" s="93" t="s">
        <v>135</v>
      </c>
      <c r="F42" s="181">
        <v>106000000</v>
      </c>
    </row>
    <row r="43" spans="1:6">
      <c r="A43" s="183">
        <v>318</v>
      </c>
      <c r="B43" s="93" t="s">
        <v>308</v>
      </c>
      <c r="C43" s="93" t="s">
        <v>145</v>
      </c>
      <c r="D43" s="93" t="s">
        <v>271</v>
      </c>
      <c r="E43" s="93" t="s">
        <v>135</v>
      </c>
      <c r="F43" s="181">
        <v>126000000</v>
      </c>
    </row>
    <row r="44" spans="1:6">
      <c r="A44" s="183">
        <v>234</v>
      </c>
      <c r="B44" s="93" t="s">
        <v>309</v>
      </c>
      <c r="C44" s="93" t="s">
        <v>145</v>
      </c>
      <c r="D44" s="93" t="s">
        <v>271</v>
      </c>
      <c r="E44" s="93" t="s">
        <v>135</v>
      </c>
      <c r="F44" s="181">
        <v>75000000</v>
      </c>
    </row>
    <row r="45" spans="1:6">
      <c r="A45" s="183">
        <v>235</v>
      </c>
      <c r="B45" s="93" t="s">
        <v>310</v>
      </c>
      <c r="C45" s="93" t="s">
        <v>145</v>
      </c>
      <c r="D45" s="93" t="s">
        <v>271</v>
      </c>
      <c r="E45" s="93" t="s">
        <v>135</v>
      </c>
      <c r="F45" s="181">
        <v>63000000</v>
      </c>
    </row>
    <row r="46" spans="1:6">
      <c r="A46" s="183">
        <v>236</v>
      </c>
      <c r="B46" s="93" t="s">
        <v>311</v>
      </c>
      <c r="C46" s="93" t="s">
        <v>145</v>
      </c>
      <c r="D46" s="93" t="s">
        <v>271</v>
      </c>
      <c r="E46" s="93" t="s">
        <v>135</v>
      </c>
      <c r="F46" s="181">
        <v>65000000</v>
      </c>
    </row>
    <row r="47" spans="1:6">
      <c r="A47" s="183">
        <v>237</v>
      </c>
      <c r="B47" s="93" t="s">
        <v>312</v>
      </c>
      <c r="C47" s="93" t="s">
        <v>145</v>
      </c>
      <c r="D47" s="93" t="s">
        <v>271</v>
      </c>
      <c r="E47" s="93" t="s">
        <v>135</v>
      </c>
      <c r="F47" s="181">
        <v>50000000</v>
      </c>
    </row>
    <row r="48" spans="1:6">
      <c r="A48" s="183">
        <v>316</v>
      </c>
      <c r="B48" s="93" t="s">
        <v>313</v>
      </c>
      <c r="C48" s="93" t="s">
        <v>145</v>
      </c>
      <c r="D48" s="93" t="s">
        <v>271</v>
      </c>
      <c r="E48" s="93" t="s">
        <v>135</v>
      </c>
      <c r="F48" s="181">
        <v>64000000</v>
      </c>
    </row>
    <row r="49" spans="1:6">
      <c r="A49" s="183">
        <v>393</v>
      </c>
      <c r="B49" s="93" t="s">
        <v>314</v>
      </c>
      <c r="C49" s="93" t="s">
        <v>315</v>
      </c>
      <c r="D49" s="93" t="s">
        <v>130</v>
      </c>
      <c r="E49" s="93" t="s">
        <v>135</v>
      </c>
      <c r="F49" s="181">
        <v>819000000</v>
      </c>
    </row>
    <row r="50" spans="1:6">
      <c r="A50" s="183">
        <v>396</v>
      </c>
      <c r="B50" s="93" t="s">
        <v>316</v>
      </c>
      <c r="C50" s="93" t="s">
        <v>315</v>
      </c>
      <c r="D50" s="93" t="s">
        <v>130</v>
      </c>
      <c r="E50" s="93" t="s">
        <v>135</v>
      </c>
      <c r="F50" s="181">
        <v>160000000</v>
      </c>
    </row>
    <row r="51" spans="1:6">
      <c r="A51" s="183">
        <v>394</v>
      </c>
      <c r="B51" s="93" t="s">
        <v>317</v>
      </c>
      <c r="C51" s="93" t="s">
        <v>315</v>
      </c>
      <c r="D51" s="93" t="s">
        <v>130</v>
      </c>
      <c r="E51" s="93" t="s">
        <v>147</v>
      </c>
      <c r="F51" s="181">
        <v>132900000</v>
      </c>
    </row>
    <row r="52" spans="1:6">
      <c r="A52" s="183">
        <v>395</v>
      </c>
      <c r="B52" s="93" t="s">
        <v>318</v>
      </c>
      <c r="C52" s="93" t="s">
        <v>315</v>
      </c>
      <c r="D52" s="93" t="s">
        <v>130</v>
      </c>
      <c r="E52" s="93" t="s">
        <v>147</v>
      </c>
      <c r="F52" s="181">
        <v>263000000</v>
      </c>
    </row>
    <row r="53" spans="1:6" ht="43.5">
      <c r="A53" s="183">
        <v>158</v>
      </c>
      <c r="B53" s="132" t="s">
        <v>319</v>
      </c>
      <c r="C53" s="93" t="s">
        <v>320</v>
      </c>
      <c r="D53" s="93" t="s">
        <v>271</v>
      </c>
      <c r="E53" s="93" t="s">
        <v>131</v>
      </c>
      <c r="F53" s="181" t="s">
        <v>276</v>
      </c>
    </row>
    <row r="54" spans="1:6" ht="43.5">
      <c r="A54" s="183">
        <v>189</v>
      </c>
      <c r="B54" s="132" t="s">
        <v>321</v>
      </c>
      <c r="C54" s="93" t="s">
        <v>320</v>
      </c>
      <c r="D54" s="93" t="s">
        <v>271</v>
      </c>
      <c r="E54" s="93" t="s">
        <v>131</v>
      </c>
      <c r="F54" s="181" t="s">
        <v>276</v>
      </c>
    </row>
    <row r="55" spans="1:6">
      <c r="A55" s="183">
        <v>149</v>
      </c>
      <c r="B55" s="93" t="s">
        <v>322</v>
      </c>
      <c r="C55" s="93" t="s">
        <v>181</v>
      </c>
      <c r="D55" s="93" t="s">
        <v>271</v>
      </c>
      <c r="E55" s="93" t="s">
        <v>135</v>
      </c>
      <c r="F55" s="181">
        <v>12000000</v>
      </c>
    </row>
    <row r="56" spans="1:6">
      <c r="A56" s="183">
        <v>143</v>
      </c>
      <c r="B56" s="93" t="s">
        <v>323</v>
      </c>
      <c r="C56" s="93" t="s">
        <v>181</v>
      </c>
      <c r="D56" s="93" t="s">
        <v>271</v>
      </c>
      <c r="E56" s="93" t="s">
        <v>135</v>
      </c>
      <c r="F56" s="181">
        <v>10000000</v>
      </c>
    </row>
    <row r="57" spans="1:6">
      <c r="A57" s="183">
        <v>384</v>
      </c>
      <c r="B57" s="93" t="s">
        <v>324</v>
      </c>
      <c r="C57" s="93" t="s">
        <v>181</v>
      </c>
      <c r="D57" s="93" t="s">
        <v>271</v>
      </c>
      <c r="E57" s="93" t="s">
        <v>135</v>
      </c>
      <c r="F57" s="181" t="s">
        <v>276</v>
      </c>
    </row>
    <row r="58" spans="1:6">
      <c r="A58" s="183">
        <v>372</v>
      </c>
      <c r="B58" s="93" t="s">
        <v>325</v>
      </c>
      <c r="C58" s="93" t="s">
        <v>181</v>
      </c>
      <c r="D58" s="93" t="s">
        <v>271</v>
      </c>
      <c r="E58" s="93" t="s">
        <v>135</v>
      </c>
      <c r="F58" s="181" t="s">
        <v>276</v>
      </c>
    </row>
    <row r="59" spans="1:6">
      <c r="A59" s="183">
        <v>375</v>
      </c>
      <c r="B59" s="93" t="s">
        <v>326</v>
      </c>
      <c r="C59" s="93" t="s">
        <v>181</v>
      </c>
      <c r="D59" s="93" t="s">
        <v>271</v>
      </c>
      <c r="E59" s="93" t="s">
        <v>135</v>
      </c>
      <c r="F59" s="181" t="s">
        <v>276</v>
      </c>
    </row>
    <row r="60" spans="1:6">
      <c r="A60" s="183">
        <v>368</v>
      </c>
      <c r="B60" s="93" t="s">
        <v>327</v>
      </c>
      <c r="C60" s="93" t="s">
        <v>181</v>
      </c>
      <c r="D60" s="93" t="s">
        <v>271</v>
      </c>
      <c r="E60" s="93" t="s">
        <v>135</v>
      </c>
      <c r="F60" s="181" t="s">
        <v>276</v>
      </c>
    </row>
    <row r="61" spans="1:6">
      <c r="A61" s="183">
        <v>378</v>
      </c>
      <c r="B61" s="93" t="s">
        <v>328</v>
      </c>
      <c r="C61" s="93" t="s">
        <v>181</v>
      </c>
      <c r="D61" s="93" t="s">
        <v>271</v>
      </c>
      <c r="E61" s="93" t="s">
        <v>135</v>
      </c>
      <c r="F61" s="181" t="s">
        <v>276</v>
      </c>
    </row>
    <row r="62" spans="1:6">
      <c r="A62" s="183">
        <v>381</v>
      </c>
      <c r="B62" s="93" t="s">
        <v>329</v>
      </c>
      <c r="C62" s="93" t="s">
        <v>181</v>
      </c>
      <c r="D62" s="93" t="s">
        <v>130</v>
      </c>
      <c r="E62" s="93" t="s">
        <v>135</v>
      </c>
      <c r="F62" s="181" t="s">
        <v>276</v>
      </c>
    </row>
    <row r="63" spans="1:6">
      <c r="A63" s="183">
        <v>387</v>
      </c>
      <c r="B63" s="93" t="s">
        <v>330</v>
      </c>
      <c r="C63" s="93" t="s">
        <v>181</v>
      </c>
      <c r="D63" s="93" t="s">
        <v>271</v>
      </c>
      <c r="E63" s="93" t="s">
        <v>135</v>
      </c>
      <c r="F63" s="181" t="s">
        <v>276</v>
      </c>
    </row>
    <row r="64" spans="1:6">
      <c r="A64" s="183">
        <v>373</v>
      </c>
      <c r="B64" s="93" t="s">
        <v>331</v>
      </c>
      <c r="C64" s="93" t="s">
        <v>181</v>
      </c>
      <c r="D64" s="93" t="s">
        <v>271</v>
      </c>
      <c r="E64" s="93" t="s">
        <v>135</v>
      </c>
      <c r="F64" s="181" t="s">
        <v>276</v>
      </c>
    </row>
    <row r="65" spans="1:6">
      <c r="A65" s="183">
        <v>383</v>
      </c>
      <c r="B65" s="93" t="s">
        <v>332</v>
      </c>
      <c r="C65" s="93" t="s">
        <v>181</v>
      </c>
      <c r="D65" s="93" t="s">
        <v>271</v>
      </c>
      <c r="E65" s="93" t="s">
        <v>135</v>
      </c>
      <c r="F65" s="181" t="s">
        <v>276</v>
      </c>
    </row>
    <row r="66" spans="1:6">
      <c r="A66" s="183">
        <v>364</v>
      </c>
      <c r="B66" s="93" t="s">
        <v>333</v>
      </c>
      <c r="C66" s="93" t="s">
        <v>181</v>
      </c>
      <c r="D66" s="93" t="s">
        <v>271</v>
      </c>
      <c r="E66" s="93" t="s">
        <v>135</v>
      </c>
      <c r="F66" s="181" t="s">
        <v>276</v>
      </c>
    </row>
    <row r="67" spans="1:6">
      <c r="A67" s="183">
        <v>370</v>
      </c>
      <c r="B67" s="93" t="s">
        <v>334</v>
      </c>
      <c r="C67" s="93" t="s">
        <v>181</v>
      </c>
      <c r="D67" s="93" t="s">
        <v>271</v>
      </c>
      <c r="E67" s="93" t="s">
        <v>135</v>
      </c>
      <c r="F67" s="181" t="s">
        <v>276</v>
      </c>
    </row>
    <row r="68" spans="1:6">
      <c r="A68" s="183">
        <v>377</v>
      </c>
      <c r="B68" s="93" t="s">
        <v>335</v>
      </c>
      <c r="C68" s="93" t="s">
        <v>181</v>
      </c>
      <c r="D68" s="93" t="s">
        <v>271</v>
      </c>
      <c r="E68" s="93" t="s">
        <v>135</v>
      </c>
      <c r="F68" s="181" t="s">
        <v>276</v>
      </c>
    </row>
    <row r="69" spans="1:6">
      <c r="A69" s="183">
        <v>362</v>
      </c>
      <c r="B69" s="93" t="s">
        <v>336</v>
      </c>
      <c r="C69" s="93" t="s">
        <v>181</v>
      </c>
      <c r="D69" s="93" t="s">
        <v>271</v>
      </c>
      <c r="E69" s="93" t="s">
        <v>135</v>
      </c>
      <c r="F69" s="181" t="s">
        <v>276</v>
      </c>
    </row>
    <row r="70" spans="1:6">
      <c r="A70" s="183">
        <v>363</v>
      </c>
      <c r="B70" s="93" t="s">
        <v>337</v>
      </c>
      <c r="C70" s="93" t="s">
        <v>181</v>
      </c>
      <c r="D70" s="93" t="s">
        <v>271</v>
      </c>
      <c r="E70" s="93" t="s">
        <v>135</v>
      </c>
      <c r="F70" s="181" t="s">
        <v>276</v>
      </c>
    </row>
    <row r="71" spans="1:6">
      <c r="A71" s="183">
        <v>379</v>
      </c>
      <c r="B71" s="93" t="s">
        <v>338</v>
      </c>
      <c r="C71" s="93" t="s">
        <v>181</v>
      </c>
      <c r="D71" s="93" t="s">
        <v>271</v>
      </c>
      <c r="E71" s="93" t="s">
        <v>135</v>
      </c>
      <c r="F71" s="181" t="s">
        <v>276</v>
      </c>
    </row>
    <row r="72" spans="1:6">
      <c r="A72" s="183">
        <v>371</v>
      </c>
      <c r="B72" s="93" t="s">
        <v>339</v>
      </c>
      <c r="C72" s="93" t="s">
        <v>181</v>
      </c>
      <c r="D72" s="93" t="s">
        <v>271</v>
      </c>
      <c r="E72" s="93" t="s">
        <v>135</v>
      </c>
      <c r="F72" s="181" t="s">
        <v>276</v>
      </c>
    </row>
    <row r="73" spans="1:6">
      <c r="A73" s="183">
        <v>360</v>
      </c>
      <c r="B73" s="93" t="s">
        <v>340</v>
      </c>
      <c r="C73" s="93" t="s">
        <v>181</v>
      </c>
      <c r="D73" s="93" t="s">
        <v>271</v>
      </c>
      <c r="E73" s="93" t="s">
        <v>135</v>
      </c>
      <c r="F73" s="181" t="s">
        <v>276</v>
      </c>
    </row>
    <row r="74" spans="1:6">
      <c r="A74" s="183">
        <v>376</v>
      </c>
      <c r="B74" s="93" t="s">
        <v>341</v>
      </c>
      <c r="C74" s="93" t="s">
        <v>181</v>
      </c>
      <c r="D74" s="93" t="s">
        <v>271</v>
      </c>
      <c r="E74" s="93" t="s">
        <v>135</v>
      </c>
      <c r="F74" s="181" t="s">
        <v>276</v>
      </c>
    </row>
    <row r="75" spans="1:6">
      <c r="A75" s="183">
        <v>367</v>
      </c>
      <c r="B75" s="93" t="s">
        <v>342</v>
      </c>
      <c r="C75" s="93" t="s">
        <v>181</v>
      </c>
      <c r="D75" s="93" t="s">
        <v>271</v>
      </c>
      <c r="E75" s="93" t="s">
        <v>135</v>
      </c>
      <c r="F75" s="181" t="s">
        <v>276</v>
      </c>
    </row>
    <row r="76" spans="1:6">
      <c r="A76" s="183">
        <v>365</v>
      </c>
      <c r="B76" s="93" t="s">
        <v>343</v>
      </c>
      <c r="C76" s="93" t="s">
        <v>181</v>
      </c>
      <c r="D76" s="93" t="s">
        <v>271</v>
      </c>
      <c r="E76" s="93" t="s">
        <v>135</v>
      </c>
      <c r="F76" s="181" t="s">
        <v>276</v>
      </c>
    </row>
    <row r="77" spans="1:6">
      <c r="A77" s="183">
        <v>380</v>
      </c>
      <c r="B77" s="93" t="s">
        <v>344</v>
      </c>
      <c r="C77" s="93" t="s">
        <v>181</v>
      </c>
      <c r="D77" s="93" t="s">
        <v>130</v>
      </c>
      <c r="E77" s="93" t="s">
        <v>135</v>
      </c>
      <c r="F77" s="181" t="s">
        <v>276</v>
      </c>
    </row>
    <row r="78" spans="1:6">
      <c r="A78" s="183">
        <v>178</v>
      </c>
      <c r="B78" s="93" t="s">
        <v>345</v>
      </c>
      <c r="C78" s="93" t="s">
        <v>181</v>
      </c>
      <c r="D78" s="93" t="s">
        <v>271</v>
      </c>
      <c r="E78" s="93" t="s">
        <v>135</v>
      </c>
      <c r="F78" s="181">
        <v>9000000</v>
      </c>
    </row>
    <row r="79" spans="1:6">
      <c r="A79" s="183">
        <v>181</v>
      </c>
      <c r="B79" s="93" t="s">
        <v>346</v>
      </c>
      <c r="C79" s="93" t="s">
        <v>181</v>
      </c>
      <c r="D79" s="93" t="s">
        <v>271</v>
      </c>
      <c r="E79" s="93" t="s">
        <v>135</v>
      </c>
      <c r="F79" s="181">
        <v>12000000</v>
      </c>
    </row>
    <row r="80" spans="1:6">
      <c r="A80" s="183">
        <v>361</v>
      </c>
      <c r="B80" s="93" t="s">
        <v>347</v>
      </c>
      <c r="C80" s="93" t="s">
        <v>181</v>
      </c>
      <c r="D80" s="93" t="s">
        <v>271</v>
      </c>
      <c r="E80" s="93" t="s">
        <v>135</v>
      </c>
      <c r="F80" s="181" t="s">
        <v>276</v>
      </c>
    </row>
    <row r="81" spans="1:6">
      <c r="A81" s="183">
        <v>366</v>
      </c>
      <c r="B81" s="93" t="s">
        <v>348</v>
      </c>
      <c r="C81" s="93" t="s">
        <v>181</v>
      </c>
      <c r="D81" s="93" t="s">
        <v>271</v>
      </c>
      <c r="E81" s="93" t="s">
        <v>135</v>
      </c>
      <c r="F81" s="181" t="s">
        <v>276</v>
      </c>
    </row>
    <row r="82" spans="1:6">
      <c r="A82" s="183">
        <v>200</v>
      </c>
      <c r="B82" s="93" t="s">
        <v>349</v>
      </c>
      <c r="C82" s="93" t="s">
        <v>181</v>
      </c>
      <c r="D82" s="93" t="s">
        <v>271</v>
      </c>
      <c r="E82" s="93" t="s">
        <v>135</v>
      </c>
      <c r="F82" s="181">
        <v>17000000</v>
      </c>
    </row>
    <row r="83" spans="1:6">
      <c r="A83" s="183">
        <v>205</v>
      </c>
      <c r="B83" s="93" t="s">
        <v>350</v>
      </c>
      <c r="C83" s="93" t="s">
        <v>181</v>
      </c>
      <c r="D83" s="93" t="s">
        <v>271</v>
      </c>
      <c r="E83" s="93" t="s">
        <v>135</v>
      </c>
      <c r="F83" s="181">
        <v>16000000</v>
      </c>
    </row>
    <row r="84" spans="1:6">
      <c r="A84" s="183">
        <v>221</v>
      </c>
      <c r="B84" s="93" t="s">
        <v>351</v>
      </c>
      <c r="C84" s="93" t="s">
        <v>181</v>
      </c>
      <c r="D84" s="93" t="s">
        <v>271</v>
      </c>
      <c r="E84" s="93" t="s">
        <v>135</v>
      </c>
      <c r="F84" s="181">
        <v>4000000</v>
      </c>
    </row>
    <row r="85" spans="1:6">
      <c r="A85" s="183">
        <v>369</v>
      </c>
      <c r="B85" s="93" t="s">
        <v>352</v>
      </c>
      <c r="C85" s="93" t="s">
        <v>181</v>
      </c>
      <c r="D85" s="93" t="s">
        <v>271</v>
      </c>
      <c r="E85" s="93" t="s">
        <v>135</v>
      </c>
      <c r="F85" s="181" t="s">
        <v>276</v>
      </c>
    </row>
    <row r="86" spans="1:6">
      <c r="A86" s="183">
        <v>351</v>
      </c>
      <c r="B86" s="93" t="s">
        <v>353</v>
      </c>
      <c r="C86" s="93" t="s">
        <v>181</v>
      </c>
      <c r="D86" s="93" t="s">
        <v>271</v>
      </c>
      <c r="E86" s="93" t="s">
        <v>135</v>
      </c>
      <c r="F86" s="181" t="s">
        <v>276</v>
      </c>
    </row>
    <row r="87" spans="1:6">
      <c r="A87" s="183">
        <v>374</v>
      </c>
      <c r="B87" s="93" t="s">
        <v>354</v>
      </c>
      <c r="C87" s="93" t="s">
        <v>181</v>
      </c>
      <c r="D87" s="93" t="s">
        <v>271</v>
      </c>
      <c r="E87" s="93" t="s">
        <v>135</v>
      </c>
      <c r="F87" s="181" t="s">
        <v>276</v>
      </c>
    </row>
    <row r="88" spans="1:6">
      <c r="A88" s="183">
        <v>398</v>
      </c>
      <c r="B88" s="93" t="s">
        <v>355</v>
      </c>
      <c r="C88" s="93" t="s">
        <v>356</v>
      </c>
      <c r="D88" s="93" t="s">
        <v>130</v>
      </c>
      <c r="E88" s="93" t="s">
        <v>165</v>
      </c>
      <c r="F88" s="181">
        <v>585000000</v>
      </c>
    </row>
    <row r="89" spans="1:6">
      <c r="A89" s="183">
        <v>397</v>
      </c>
      <c r="B89" s="93" t="s">
        <v>357</v>
      </c>
      <c r="C89" s="93" t="s">
        <v>356</v>
      </c>
      <c r="D89" s="93" t="s">
        <v>130</v>
      </c>
      <c r="E89" s="93" t="s">
        <v>147</v>
      </c>
      <c r="F89" s="181">
        <v>750000000</v>
      </c>
    </row>
    <row r="90" spans="1:6">
      <c r="A90" s="183">
        <v>258</v>
      </c>
      <c r="B90" s="93" t="s">
        <v>358</v>
      </c>
      <c r="C90" s="93" t="s">
        <v>212</v>
      </c>
      <c r="D90" s="93" t="s">
        <v>271</v>
      </c>
      <c r="E90" s="93" t="s">
        <v>135</v>
      </c>
      <c r="F90" s="181" t="s">
        <v>276</v>
      </c>
    </row>
    <row r="91" spans="1:6">
      <c r="A91" s="184">
        <v>107</v>
      </c>
      <c r="B91" s="93" t="s">
        <v>359</v>
      </c>
      <c r="C91" s="93" t="s">
        <v>212</v>
      </c>
      <c r="D91" s="93" t="s">
        <v>271</v>
      </c>
      <c r="E91" s="93" t="s">
        <v>135</v>
      </c>
      <c r="F91" s="181">
        <v>17000000</v>
      </c>
    </row>
    <row r="92" spans="1:6">
      <c r="A92" s="184">
        <v>109</v>
      </c>
      <c r="B92" s="93" t="s">
        <v>360</v>
      </c>
      <c r="C92" s="93" t="s">
        <v>212</v>
      </c>
      <c r="D92" s="93" t="s">
        <v>271</v>
      </c>
      <c r="E92" s="93" t="s">
        <v>135</v>
      </c>
      <c r="F92" s="181">
        <v>36000000</v>
      </c>
    </row>
    <row r="93" spans="1:6">
      <c r="A93" s="184">
        <v>113</v>
      </c>
      <c r="B93" s="93" t="s">
        <v>361</v>
      </c>
      <c r="C93" s="93" t="s">
        <v>212</v>
      </c>
      <c r="D93" s="93" t="s">
        <v>271</v>
      </c>
      <c r="E93" s="93" t="s">
        <v>135</v>
      </c>
      <c r="F93" s="181">
        <v>180000000</v>
      </c>
    </row>
    <row r="94" spans="1:6">
      <c r="A94" s="183">
        <v>125</v>
      </c>
      <c r="B94" s="93" t="s">
        <v>362</v>
      </c>
      <c r="C94" s="93" t="s">
        <v>212</v>
      </c>
      <c r="D94" s="93" t="s">
        <v>271</v>
      </c>
      <c r="E94" s="93" t="s">
        <v>135</v>
      </c>
      <c r="F94" s="181">
        <v>161000000</v>
      </c>
    </row>
    <row r="95" spans="1:6">
      <c r="A95" s="183">
        <v>265</v>
      </c>
      <c r="B95" s="93" t="s">
        <v>363</v>
      </c>
      <c r="C95" s="93" t="s">
        <v>212</v>
      </c>
      <c r="D95" s="93" t="s">
        <v>271</v>
      </c>
      <c r="E95" s="93" t="s">
        <v>135</v>
      </c>
      <c r="F95" s="181" t="s">
        <v>276</v>
      </c>
    </row>
    <row r="96" spans="1:6">
      <c r="A96" s="183">
        <v>266</v>
      </c>
      <c r="B96" s="93" t="s">
        <v>364</v>
      </c>
      <c r="C96" s="93" t="s">
        <v>212</v>
      </c>
      <c r="D96" s="93" t="s">
        <v>271</v>
      </c>
      <c r="E96" s="93" t="s">
        <v>135</v>
      </c>
      <c r="F96" s="181" t="s">
        <v>276</v>
      </c>
    </row>
    <row r="97" spans="1:6">
      <c r="A97" s="183">
        <v>142</v>
      </c>
      <c r="B97" s="93" t="s">
        <v>365</v>
      </c>
      <c r="C97" s="93" t="s">
        <v>212</v>
      </c>
      <c r="D97" s="93" t="s">
        <v>271</v>
      </c>
      <c r="E97" s="93" t="s">
        <v>135</v>
      </c>
      <c r="F97" s="181">
        <v>9000000</v>
      </c>
    </row>
    <row r="98" spans="1:6">
      <c r="A98" s="183">
        <v>144</v>
      </c>
      <c r="B98" s="93" t="s">
        <v>366</v>
      </c>
      <c r="C98" s="93" t="s">
        <v>212</v>
      </c>
      <c r="D98" s="93" t="s">
        <v>271</v>
      </c>
      <c r="E98" s="93" t="s">
        <v>135</v>
      </c>
      <c r="F98" s="181">
        <v>38000000</v>
      </c>
    </row>
    <row r="99" spans="1:6">
      <c r="A99" s="183">
        <v>148</v>
      </c>
      <c r="B99" s="93" t="s">
        <v>367</v>
      </c>
      <c r="C99" s="93" t="s">
        <v>212</v>
      </c>
      <c r="D99" s="93" t="s">
        <v>271</v>
      </c>
      <c r="E99" s="93" t="s">
        <v>135</v>
      </c>
      <c r="F99" s="181">
        <v>68000000</v>
      </c>
    </row>
    <row r="100" spans="1:6">
      <c r="A100" s="183">
        <v>163</v>
      </c>
      <c r="B100" s="93" t="s">
        <v>368</v>
      </c>
      <c r="C100" s="93" t="s">
        <v>212</v>
      </c>
      <c r="D100" s="93" t="s">
        <v>271</v>
      </c>
      <c r="E100" s="93" t="s">
        <v>135</v>
      </c>
      <c r="F100" s="181">
        <v>196000000</v>
      </c>
    </row>
    <row r="101" spans="1:6">
      <c r="A101" s="183">
        <v>209</v>
      </c>
      <c r="B101" s="93" t="s">
        <v>369</v>
      </c>
      <c r="C101" s="93" t="s">
        <v>212</v>
      </c>
      <c r="D101" s="93" t="s">
        <v>271</v>
      </c>
      <c r="E101" s="93" t="s">
        <v>135</v>
      </c>
      <c r="F101" s="181">
        <v>60000000</v>
      </c>
    </row>
    <row r="102" spans="1:6">
      <c r="A102" s="130" t="s">
        <v>370</v>
      </c>
      <c r="B102" s="130"/>
      <c r="C102" s="130"/>
      <c r="D102" s="130"/>
      <c r="E102" s="131"/>
      <c r="F102" s="185">
        <f>SUM(F7:F101)</f>
        <v>7194900000</v>
      </c>
    </row>
    <row r="103" spans="1:6">
      <c r="A103" s="93"/>
      <c r="B103" s="93"/>
      <c r="C103" s="93"/>
      <c r="D103" s="93"/>
      <c r="E103" s="93"/>
      <c r="F103" s="181"/>
    </row>
    <row r="104" spans="1:6">
      <c r="A104" s="93"/>
      <c r="B104" s="93"/>
      <c r="C104" s="93"/>
      <c r="D104" s="93"/>
      <c r="E104" s="93"/>
      <c r="F104" s="181"/>
    </row>
  </sheetData>
  <sortState xmlns:xlrd2="http://schemas.microsoft.com/office/spreadsheetml/2017/richdata2" ref="A7:F102">
    <sortCondition ref="C7:C102"/>
    <sortCondition ref="B7:B102"/>
  </sortState>
  <mergeCells count="1">
    <mergeCell ref="A2:B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7741F-89CE-4CEF-905E-47D9A08E7FC2}">
  <sheetPr codeName="Sheet10"/>
  <dimension ref="A1:U1413"/>
  <sheetViews>
    <sheetView workbookViewId="0">
      <pane xSplit="5" ySplit="8" topLeftCell="F9" activePane="bottomRight" state="frozen"/>
      <selection pane="topRight" activeCell="F1" sqref="F1"/>
      <selection pane="bottomLeft" activeCell="A9" sqref="A9"/>
      <selection pane="bottomRight" activeCell="D25" sqref="D25"/>
    </sheetView>
  </sheetViews>
  <sheetFormatPr defaultRowHeight="15"/>
  <cols>
    <col min="1" max="3" width="15.7109375" customWidth="1"/>
    <col min="4" max="4" width="30.7109375" customWidth="1"/>
    <col min="5" max="21" width="15.7109375" customWidth="1"/>
    <col min="22" max="22" width="33.140625" bestFit="1" customWidth="1"/>
    <col min="23" max="23" width="16.7109375" bestFit="1" customWidth="1"/>
    <col min="24" max="24" width="10.7109375" bestFit="1" customWidth="1"/>
    <col min="25" max="25" width="11.5703125" bestFit="1" customWidth="1"/>
    <col min="26" max="33" width="29.5703125" bestFit="1" customWidth="1"/>
    <col min="34" max="34" width="19.140625" bestFit="1" customWidth="1"/>
    <col min="35" max="35" width="20.7109375" bestFit="1" customWidth="1"/>
    <col min="36" max="36" width="34.85546875" bestFit="1" customWidth="1"/>
    <col min="37" max="37" width="29.140625" bestFit="1" customWidth="1"/>
    <col min="38" max="38" width="24.5703125" bestFit="1" customWidth="1"/>
    <col min="39" max="39" width="26.28515625" bestFit="1" customWidth="1"/>
  </cols>
  <sheetData>
    <row r="1" spans="1:21" ht="15.75">
      <c r="A1" s="88" t="s">
        <v>371</v>
      </c>
      <c r="B1" s="45"/>
      <c r="C1" s="24"/>
      <c r="D1" s="24"/>
      <c r="E1" s="24"/>
      <c r="F1" s="24"/>
      <c r="G1" s="24"/>
      <c r="H1" s="24"/>
      <c r="I1" s="24"/>
      <c r="J1" s="24"/>
      <c r="K1" s="24"/>
    </row>
    <row r="2" spans="1:21">
      <c r="A2" s="446" t="s">
        <v>372</v>
      </c>
      <c r="B2" s="446"/>
      <c r="C2" s="446"/>
      <c r="D2" s="446"/>
      <c r="E2" s="446"/>
      <c r="F2" s="446"/>
      <c r="G2" s="446"/>
      <c r="H2" s="446"/>
      <c r="I2" s="446"/>
      <c r="J2" s="446"/>
      <c r="K2" s="446"/>
    </row>
    <row r="3" spans="1:21">
      <c r="A3" s="446"/>
      <c r="B3" s="446"/>
      <c r="C3" s="446"/>
      <c r="D3" s="446"/>
      <c r="E3" s="446"/>
      <c r="F3" s="446"/>
      <c r="G3" s="446"/>
      <c r="H3" s="446"/>
      <c r="I3" s="446"/>
      <c r="J3" s="446"/>
      <c r="K3" s="446"/>
    </row>
    <row r="4" spans="1:21">
      <c r="A4" s="446"/>
      <c r="B4" s="446"/>
      <c r="C4" s="446"/>
      <c r="D4" s="446"/>
      <c r="E4" s="446"/>
      <c r="F4" s="446"/>
      <c r="G4" s="446"/>
      <c r="H4" s="446"/>
      <c r="I4" s="446"/>
      <c r="J4" s="446"/>
      <c r="K4" s="446"/>
    </row>
    <row r="5" spans="1:21">
      <c r="A5" s="24"/>
      <c r="B5" s="24"/>
      <c r="C5" s="24"/>
      <c r="D5" s="24"/>
      <c r="E5" s="24"/>
      <c r="F5" s="24"/>
      <c r="G5" s="24"/>
      <c r="H5" s="24"/>
      <c r="I5" s="24"/>
      <c r="J5" s="24"/>
      <c r="K5" s="24"/>
      <c r="L5" s="24"/>
      <c r="M5" s="24"/>
      <c r="N5" s="24"/>
      <c r="O5" s="24"/>
      <c r="P5" s="24"/>
      <c r="Q5" s="24"/>
      <c r="R5" s="24"/>
      <c r="S5" s="24"/>
      <c r="T5" s="24"/>
      <c r="U5" s="24"/>
    </row>
    <row r="6" spans="1:21" s="93" customFormat="1" ht="15.75">
      <c r="A6" s="186" t="s">
        <v>373</v>
      </c>
      <c r="B6" s="91"/>
      <c r="C6" s="91"/>
      <c r="D6" s="91"/>
      <c r="E6" s="91"/>
      <c r="F6" s="187" t="s">
        <v>374</v>
      </c>
      <c r="G6" s="188">
        <f>SUM(G9:G1409)</f>
        <v>13146.751307130096</v>
      </c>
      <c r="H6" s="188">
        <f>SUM(H9:H1409)</f>
        <v>14211.103115394671</v>
      </c>
      <c r="I6" s="189"/>
      <c r="J6" s="189"/>
      <c r="K6" s="190">
        <f t="shared" ref="K6:U6" si="0">SUM(K9:K1409)</f>
        <v>2318515.8750930666</v>
      </c>
      <c r="L6" s="190">
        <f t="shared" si="0"/>
        <v>1068287.7331272447</v>
      </c>
      <c r="M6" s="190">
        <f t="shared" si="0"/>
        <v>531212.38756461744</v>
      </c>
      <c r="N6" s="190">
        <f t="shared" si="0"/>
        <v>719015.75440120336</v>
      </c>
      <c r="O6" s="190">
        <f t="shared" si="0"/>
        <v>1410380.2223723445</v>
      </c>
      <c r="P6" s="190">
        <f t="shared" si="0"/>
        <v>1093651.9279380413</v>
      </c>
      <c r="Q6" s="190">
        <f t="shared" si="0"/>
        <v>238427.77627034287</v>
      </c>
      <c r="R6" s="190">
        <f t="shared" si="0"/>
        <v>78300.518163959408</v>
      </c>
      <c r="S6" s="190">
        <f t="shared" si="0"/>
        <v>2161939.6610652907</v>
      </c>
      <c r="T6" s="190">
        <f t="shared" si="0"/>
        <v>769640.16383496055</v>
      </c>
      <c r="U6" s="190">
        <f t="shared" si="0"/>
        <v>797316.27256516251</v>
      </c>
    </row>
    <row r="7" spans="1:21">
      <c r="B7" s="24"/>
      <c r="C7" s="24"/>
      <c r="D7" s="24"/>
      <c r="E7" s="24"/>
    </row>
    <row r="8" spans="1:21" s="137" customFormat="1" ht="36">
      <c r="A8" s="191" t="s">
        <v>375</v>
      </c>
      <c r="B8" s="191" t="s">
        <v>376</v>
      </c>
      <c r="C8" s="191" t="s">
        <v>377</v>
      </c>
      <c r="D8" s="191" t="s">
        <v>378</v>
      </c>
      <c r="E8" s="191" t="s">
        <v>379</v>
      </c>
      <c r="F8" s="191" t="s">
        <v>380</v>
      </c>
      <c r="G8" s="191" t="s">
        <v>381</v>
      </c>
      <c r="H8" s="191" t="s">
        <v>382</v>
      </c>
      <c r="I8" s="191" t="s">
        <v>383</v>
      </c>
      <c r="J8" s="191" t="s">
        <v>384</v>
      </c>
      <c r="K8" s="191" t="s">
        <v>385</v>
      </c>
      <c r="L8" s="191" t="s">
        <v>386</v>
      </c>
      <c r="M8" s="191" t="s">
        <v>387</v>
      </c>
      <c r="N8" s="191" t="s">
        <v>388</v>
      </c>
      <c r="O8" s="191" t="s">
        <v>389</v>
      </c>
      <c r="P8" s="191" t="s">
        <v>390</v>
      </c>
      <c r="Q8" s="191" t="s">
        <v>391</v>
      </c>
      <c r="R8" s="191" t="s">
        <v>392</v>
      </c>
      <c r="S8" s="191" t="s">
        <v>393</v>
      </c>
      <c r="T8" s="191" t="s">
        <v>394</v>
      </c>
      <c r="U8" s="191" t="s">
        <v>395</v>
      </c>
    </row>
    <row r="9" spans="1:21" s="137" customFormat="1" ht="12">
      <c r="A9" s="161">
        <v>101</v>
      </c>
      <c r="B9" s="161" t="s">
        <v>396</v>
      </c>
      <c r="C9" s="161" t="s">
        <v>397</v>
      </c>
      <c r="D9" s="161" t="s">
        <v>398</v>
      </c>
      <c r="E9" s="161" t="s">
        <v>271</v>
      </c>
      <c r="F9" s="192">
        <v>15.2982766706</v>
      </c>
      <c r="G9" s="192">
        <v>0</v>
      </c>
      <c r="H9" s="192">
        <v>0</v>
      </c>
      <c r="I9" s="193">
        <f>IF(G9&gt;0,G9/F9,0)</f>
        <v>0</v>
      </c>
      <c r="J9" s="193">
        <f>IF(E9="Greenfield",1-I9,0)</f>
        <v>0</v>
      </c>
      <c r="K9" s="138">
        <v>0</v>
      </c>
      <c r="L9" s="192">
        <f>IF($E9="Established",$K9,0)</f>
        <v>0</v>
      </c>
      <c r="M9" s="192">
        <f>IF($E9="Greenfield",$K9*I9,0)</f>
        <v>0</v>
      </c>
      <c r="N9" s="192">
        <f>IF($E9="Greenfield",$K9*J9,0)</f>
        <v>0</v>
      </c>
      <c r="O9" s="192">
        <v>688.59864145994777</v>
      </c>
      <c r="P9" s="192">
        <f>IF($E9="Established",$O9,0)</f>
        <v>688.59864145994777</v>
      </c>
      <c r="Q9" s="192">
        <f>IF($E9="Greenfield",$O9*I9,0)</f>
        <v>0</v>
      </c>
      <c r="R9" s="192">
        <f>IF($E9="Greenfield",$O9*J9,0)</f>
        <v>0</v>
      </c>
      <c r="S9" s="192">
        <f>L9+P9</f>
        <v>688.59864145994777</v>
      </c>
      <c r="T9" s="192">
        <f>M9+Q9</f>
        <v>0</v>
      </c>
      <c r="U9" s="192">
        <f>N9+R9</f>
        <v>0</v>
      </c>
    </row>
    <row r="10" spans="1:21" s="137" customFormat="1" ht="12">
      <c r="A10" s="161">
        <v>102</v>
      </c>
      <c r="B10" s="161" t="s">
        <v>396</v>
      </c>
      <c r="C10" s="161" t="s">
        <v>397</v>
      </c>
      <c r="D10" s="161" t="s">
        <v>398</v>
      </c>
      <c r="E10" s="161" t="s">
        <v>271</v>
      </c>
      <c r="F10" s="192">
        <v>19.529433927300001</v>
      </c>
      <c r="G10" s="192">
        <v>0</v>
      </c>
      <c r="H10" s="192">
        <v>0</v>
      </c>
      <c r="I10" s="193">
        <f t="shared" ref="I10:I73" si="1">IF(G10&gt;0,G10/F10,0)</f>
        <v>0</v>
      </c>
      <c r="J10" s="193">
        <f t="shared" ref="J10:J73" si="2">IF(E10="Greenfield",1-I10,0)</f>
        <v>0</v>
      </c>
      <c r="K10" s="138">
        <v>3116.9105436700002</v>
      </c>
      <c r="L10" s="192">
        <f t="shared" ref="L10:L73" si="3">IF($E10="Established",$K10,0)</f>
        <v>3116.9105436700002</v>
      </c>
      <c r="M10" s="192">
        <f t="shared" ref="M10:M73" si="4">IF($E10="Greenfield",$K10*I10,0)</f>
        <v>0</v>
      </c>
      <c r="N10" s="192">
        <f t="shared" ref="N10:N73" si="5">IF($E10="Greenfield",$K10*J10,0)</f>
        <v>0</v>
      </c>
      <c r="O10" s="192">
        <v>3005.9121491174146</v>
      </c>
      <c r="P10" s="192">
        <f t="shared" ref="P10:P73" si="6">IF($E10="Established",$O10,0)</f>
        <v>3005.9121491174146</v>
      </c>
      <c r="Q10" s="192">
        <f t="shared" ref="Q10:Q73" si="7">IF($E10="Greenfield",$O10*I10,0)</f>
        <v>0</v>
      </c>
      <c r="R10" s="192">
        <f t="shared" ref="R10:R73" si="8">IF($E10="Greenfield",$O10*J10,0)</f>
        <v>0</v>
      </c>
      <c r="S10" s="192">
        <f t="shared" ref="S10:S73" si="9">L10+P10</f>
        <v>6122.8226927874148</v>
      </c>
      <c r="T10" s="192">
        <f t="shared" ref="T10:T73" si="10">M10+Q10</f>
        <v>0</v>
      </c>
      <c r="U10" s="192">
        <f t="shared" ref="U10:U73" si="11">N10+R10</f>
        <v>0</v>
      </c>
    </row>
    <row r="11" spans="1:21" s="137" customFormat="1" ht="12">
      <c r="A11" s="161">
        <v>103</v>
      </c>
      <c r="B11" s="161" t="s">
        <v>396</v>
      </c>
      <c r="C11" s="161" t="s">
        <v>397</v>
      </c>
      <c r="D11" s="161" t="s">
        <v>399</v>
      </c>
      <c r="E11" s="161" t="s">
        <v>271</v>
      </c>
      <c r="F11" s="192">
        <v>6.0115446084200004</v>
      </c>
      <c r="G11" s="192">
        <v>0</v>
      </c>
      <c r="H11" s="192">
        <v>0</v>
      </c>
      <c r="I11" s="193">
        <f t="shared" si="1"/>
        <v>0</v>
      </c>
      <c r="J11" s="193">
        <f t="shared" si="2"/>
        <v>0</v>
      </c>
      <c r="K11" s="138">
        <v>1230.54245332</v>
      </c>
      <c r="L11" s="192">
        <f t="shared" si="3"/>
        <v>1230.54245332</v>
      </c>
      <c r="M11" s="192">
        <f t="shared" si="4"/>
        <v>0</v>
      </c>
      <c r="N11" s="192">
        <f t="shared" si="5"/>
        <v>0</v>
      </c>
      <c r="O11" s="192">
        <v>1832.7000123154196</v>
      </c>
      <c r="P11" s="192">
        <f t="shared" si="6"/>
        <v>1832.7000123154196</v>
      </c>
      <c r="Q11" s="192">
        <f t="shared" si="7"/>
        <v>0</v>
      </c>
      <c r="R11" s="192">
        <f t="shared" si="8"/>
        <v>0</v>
      </c>
      <c r="S11" s="192">
        <f t="shared" si="9"/>
        <v>3063.2424656354196</v>
      </c>
      <c r="T11" s="192">
        <f t="shared" si="10"/>
        <v>0</v>
      </c>
      <c r="U11" s="192">
        <f t="shared" si="11"/>
        <v>0</v>
      </c>
    </row>
    <row r="12" spans="1:21" s="137" customFormat="1" ht="12">
      <c r="A12" s="161">
        <v>104</v>
      </c>
      <c r="B12" s="161" t="s">
        <v>396</v>
      </c>
      <c r="C12" s="161" t="s">
        <v>397</v>
      </c>
      <c r="D12" s="161" t="s">
        <v>399</v>
      </c>
      <c r="E12" s="161" t="s">
        <v>271</v>
      </c>
      <c r="F12" s="192">
        <v>7.4294394670199999</v>
      </c>
      <c r="G12" s="192">
        <v>0</v>
      </c>
      <c r="H12" s="192">
        <v>0</v>
      </c>
      <c r="I12" s="193">
        <f t="shared" si="1"/>
        <v>0</v>
      </c>
      <c r="J12" s="193">
        <f t="shared" si="2"/>
        <v>0</v>
      </c>
      <c r="K12" s="138">
        <v>2335.6462907199998</v>
      </c>
      <c r="L12" s="192">
        <f t="shared" si="3"/>
        <v>2335.6462907199998</v>
      </c>
      <c r="M12" s="192">
        <f t="shared" si="4"/>
        <v>0</v>
      </c>
      <c r="N12" s="192">
        <f t="shared" si="5"/>
        <v>0</v>
      </c>
      <c r="O12" s="192">
        <v>6211.8695150431422</v>
      </c>
      <c r="P12" s="192">
        <f t="shared" si="6"/>
        <v>6211.8695150431422</v>
      </c>
      <c r="Q12" s="192">
        <f t="shared" si="7"/>
        <v>0</v>
      </c>
      <c r="R12" s="192">
        <f t="shared" si="8"/>
        <v>0</v>
      </c>
      <c r="S12" s="192">
        <f t="shared" si="9"/>
        <v>8547.5158057631415</v>
      </c>
      <c r="T12" s="192">
        <f t="shared" si="10"/>
        <v>0</v>
      </c>
      <c r="U12" s="192">
        <f t="shared" si="11"/>
        <v>0</v>
      </c>
    </row>
    <row r="13" spans="1:21" s="137" customFormat="1" ht="12">
      <c r="A13" s="161">
        <v>105</v>
      </c>
      <c r="B13" s="161" t="s">
        <v>396</v>
      </c>
      <c r="C13" s="161" t="s">
        <v>397</v>
      </c>
      <c r="D13" s="161" t="s">
        <v>399</v>
      </c>
      <c r="E13" s="161" t="s">
        <v>271</v>
      </c>
      <c r="F13" s="192">
        <v>11.0187338472</v>
      </c>
      <c r="G13" s="192">
        <v>0</v>
      </c>
      <c r="H13" s="192">
        <v>0</v>
      </c>
      <c r="I13" s="193">
        <f t="shared" si="1"/>
        <v>0</v>
      </c>
      <c r="J13" s="193">
        <f t="shared" si="2"/>
        <v>0</v>
      </c>
      <c r="K13" s="138">
        <v>2766.9063266399999</v>
      </c>
      <c r="L13" s="192">
        <f t="shared" si="3"/>
        <v>2766.9063266399999</v>
      </c>
      <c r="M13" s="192">
        <f t="shared" si="4"/>
        <v>0</v>
      </c>
      <c r="N13" s="192">
        <f t="shared" si="5"/>
        <v>0</v>
      </c>
      <c r="O13" s="192">
        <v>4202.8421672052991</v>
      </c>
      <c r="P13" s="192">
        <f t="shared" si="6"/>
        <v>4202.8421672052991</v>
      </c>
      <c r="Q13" s="192">
        <f t="shared" si="7"/>
        <v>0</v>
      </c>
      <c r="R13" s="192">
        <f t="shared" si="8"/>
        <v>0</v>
      </c>
      <c r="S13" s="192">
        <f t="shared" si="9"/>
        <v>6969.748493845299</v>
      </c>
      <c r="T13" s="192">
        <f t="shared" si="10"/>
        <v>0</v>
      </c>
      <c r="U13" s="192">
        <f t="shared" si="11"/>
        <v>0</v>
      </c>
    </row>
    <row r="14" spans="1:21" s="137" customFormat="1" ht="12">
      <c r="A14" s="161">
        <v>106</v>
      </c>
      <c r="B14" s="161" t="s">
        <v>396</v>
      </c>
      <c r="C14" s="161" t="s">
        <v>397</v>
      </c>
      <c r="D14" s="161" t="s">
        <v>400</v>
      </c>
      <c r="E14" s="161" t="s">
        <v>271</v>
      </c>
      <c r="F14" s="192">
        <v>3.6811381375700001</v>
      </c>
      <c r="G14" s="192">
        <v>0</v>
      </c>
      <c r="H14" s="192">
        <v>0</v>
      </c>
      <c r="I14" s="193">
        <f t="shared" si="1"/>
        <v>0</v>
      </c>
      <c r="J14" s="193">
        <f t="shared" si="2"/>
        <v>0</v>
      </c>
      <c r="K14" s="138">
        <v>0</v>
      </c>
      <c r="L14" s="192">
        <f t="shared" si="3"/>
        <v>0</v>
      </c>
      <c r="M14" s="192">
        <f t="shared" si="4"/>
        <v>0</v>
      </c>
      <c r="N14" s="192">
        <f t="shared" si="5"/>
        <v>0</v>
      </c>
      <c r="O14" s="192">
        <v>1.9012725021212635</v>
      </c>
      <c r="P14" s="192">
        <f t="shared" si="6"/>
        <v>1.9012725021212635</v>
      </c>
      <c r="Q14" s="192">
        <f t="shared" si="7"/>
        <v>0</v>
      </c>
      <c r="R14" s="192">
        <f t="shared" si="8"/>
        <v>0</v>
      </c>
      <c r="S14" s="192">
        <f t="shared" si="9"/>
        <v>1.9012725021212635</v>
      </c>
      <c r="T14" s="192">
        <f t="shared" si="10"/>
        <v>0</v>
      </c>
      <c r="U14" s="192">
        <f t="shared" si="11"/>
        <v>0</v>
      </c>
    </row>
    <row r="15" spans="1:21" s="137" customFormat="1" ht="12">
      <c r="A15" s="161">
        <v>107</v>
      </c>
      <c r="B15" s="161" t="s">
        <v>396</v>
      </c>
      <c r="C15" s="161" t="s">
        <v>397</v>
      </c>
      <c r="D15" s="161" t="s">
        <v>399</v>
      </c>
      <c r="E15" s="161" t="s">
        <v>271</v>
      </c>
      <c r="F15" s="192">
        <v>4.9236036589700003</v>
      </c>
      <c r="G15" s="192">
        <v>0</v>
      </c>
      <c r="H15" s="192">
        <v>0</v>
      </c>
      <c r="I15" s="193">
        <f t="shared" si="1"/>
        <v>0</v>
      </c>
      <c r="J15" s="193">
        <f t="shared" si="2"/>
        <v>0</v>
      </c>
      <c r="K15" s="138">
        <v>1086.0384178500001</v>
      </c>
      <c r="L15" s="192">
        <f t="shared" si="3"/>
        <v>1086.0384178500001</v>
      </c>
      <c r="M15" s="192">
        <f t="shared" si="4"/>
        <v>0</v>
      </c>
      <c r="N15" s="192">
        <f t="shared" si="5"/>
        <v>0</v>
      </c>
      <c r="O15" s="192">
        <v>2747.9290223606035</v>
      </c>
      <c r="P15" s="192">
        <f t="shared" si="6"/>
        <v>2747.9290223606035</v>
      </c>
      <c r="Q15" s="192">
        <f t="shared" si="7"/>
        <v>0</v>
      </c>
      <c r="R15" s="192">
        <f t="shared" si="8"/>
        <v>0</v>
      </c>
      <c r="S15" s="192">
        <f t="shared" si="9"/>
        <v>3833.9674402106039</v>
      </c>
      <c r="T15" s="192">
        <f t="shared" si="10"/>
        <v>0</v>
      </c>
      <c r="U15" s="192">
        <f t="shared" si="11"/>
        <v>0</v>
      </c>
    </row>
    <row r="16" spans="1:21" s="137" customFormat="1" ht="12">
      <c r="A16" s="161">
        <v>108</v>
      </c>
      <c r="B16" s="161" t="s">
        <v>396</v>
      </c>
      <c r="C16" s="161" t="s">
        <v>397</v>
      </c>
      <c r="D16" s="161" t="s">
        <v>399</v>
      </c>
      <c r="E16" s="161" t="s">
        <v>271</v>
      </c>
      <c r="F16" s="192">
        <v>7.2444390071600004</v>
      </c>
      <c r="G16" s="192">
        <v>0</v>
      </c>
      <c r="H16" s="192">
        <v>0</v>
      </c>
      <c r="I16" s="193">
        <f t="shared" si="1"/>
        <v>0</v>
      </c>
      <c r="J16" s="193">
        <f t="shared" si="2"/>
        <v>0</v>
      </c>
      <c r="K16" s="138">
        <v>777.51306433800005</v>
      </c>
      <c r="L16" s="192">
        <f t="shared" si="3"/>
        <v>777.51306433800005</v>
      </c>
      <c r="M16" s="192">
        <f t="shared" si="4"/>
        <v>0</v>
      </c>
      <c r="N16" s="192">
        <f t="shared" si="5"/>
        <v>0</v>
      </c>
      <c r="O16" s="192">
        <v>10701.304245257372</v>
      </c>
      <c r="P16" s="192">
        <f t="shared" si="6"/>
        <v>10701.304245257372</v>
      </c>
      <c r="Q16" s="192">
        <f t="shared" si="7"/>
        <v>0</v>
      </c>
      <c r="R16" s="192">
        <f t="shared" si="8"/>
        <v>0</v>
      </c>
      <c r="S16" s="192">
        <f t="shared" si="9"/>
        <v>11478.817309595372</v>
      </c>
      <c r="T16" s="192">
        <f t="shared" si="10"/>
        <v>0</v>
      </c>
      <c r="U16" s="192">
        <f t="shared" si="11"/>
        <v>0</v>
      </c>
    </row>
    <row r="17" spans="1:21" s="137" customFormat="1" ht="12">
      <c r="A17" s="161">
        <v>109</v>
      </c>
      <c r="B17" s="161" t="s">
        <v>396</v>
      </c>
      <c r="C17" s="161" t="s">
        <v>397</v>
      </c>
      <c r="D17" s="161" t="s">
        <v>399</v>
      </c>
      <c r="E17" s="161" t="s">
        <v>271</v>
      </c>
      <c r="F17" s="192">
        <v>7.3741500046199997</v>
      </c>
      <c r="G17" s="192">
        <v>0</v>
      </c>
      <c r="H17" s="192">
        <v>0</v>
      </c>
      <c r="I17" s="193">
        <f t="shared" si="1"/>
        <v>0</v>
      </c>
      <c r="J17" s="193">
        <f t="shared" si="2"/>
        <v>0</v>
      </c>
      <c r="K17" s="138">
        <v>339.75962257600003</v>
      </c>
      <c r="L17" s="192">
        <f t="shared" si="3"/>
        <v>339.75962257600003</v>
      </c>
      <c r="M17" s="192">
        <f t="shared" si="4"/>
        <v>0</v>
      </c>
      <c r="N17" s="192">
        <f t="shared" si="5"/>
        <v>0</v>
      </c>
      <c r="O17" s="192">
        <v>7546.993057606398</v>
      </c>
      <c r="P17" s="192">
        <f t="shared" si="6"/>
        <v>7546.993057606398</v>
      </c>
      <c r="Q17" s="192">
        <f t="shared" si="7"/>
        <v>0</v>
      </c>
      <c r="R17" s="192">
        <f t="shared" si="8"/>
        <v>0</v>
      </c>
      <c r="S17" s="192">
        <f t="shared" si="9"/>
        <v>7886.7526801823979</v>
      </c>
      <c r="T17" s="192">
        <f t="shared" si="10"/>
        <v>0</v>
      </c>
      <c r="U17" s="192">
        <f t="shared" si="11"/>
        <v>0</v>
      </c>
    </row>
    <row r="18" spans="1:21" s="137" customFormat="1" ht="12">
      <c r="A18" s="161">
        <v>110</v>
      </c>
      <c r="B18" s="161" t="s">
        <v>396</v>
      </c>
      <c r="C18" s="161" t="s">
        <v>397</v>
      </c>
      <c r="D18" s="161" t="s">
        <v>399</v>
      </c>
      <c r="E18" s="161" t="s">
        <v>271</v>
      </c>
      <c r="F18" s="192">
        <v>6.0772720741299997</v>
      </c>
      <c r="G18" s="192">
        <v>0</v>
      </c>
      <c r="H18" s="192">
        <v>0</v>
      </c>
      <c r="I18" s="193">
        <f t="shared" si="1"/>
        <v>0</v>
      </c>
      <c r="J18" s="193">
        <f t="shared" si="2"/>
        <v>0</v>
      </c>
      <c r="K18" s="138">
        <v>0</v>
      </c>
      <c r="L18" s="192">
        <f t="shared" si="3"/>
        <v>0</v>
      </c>
      <c r="M18" s="192">
        <f t="shared" si="4"/>
        <v>0</v>
      </c>
      <c r="N18" s="192">
        <f t="shared" si="5"/>
        <v>0</v>
      </c>
      <c r="O18" s="192">
        <v>5400.3814195706282</v>
      </c>
      <c r="P18" s="192">
        <f t="shared" si="6"/>
        <v>5400.3814195706282</v>
      </c>
      <c r="Q18" s="192">
        <f t="shared" si="7"/>
        <v>0</v>
      </c>
      <c r="R18" s="192">
        <f t="shared" si="8"/>
        <v>0</v>
      </c>
      <c r="S18" s="192">
        <f t="shared" si="9"/>
        <v>5400.3814195706282</v>
      </c>
      <c r="T18" s="192">
        <f t="shared" si="10"/>
        <v>0</v>
      </c>
      <c r="U18" s="192">
        <f t="shared" si="11"/>
        <v>0</v>
      </c>
    </row>
    <row r="19" spans="1:21" s="137" customFormat="1" ht="12">
      <c r="A19" s="161">
        <v>111</v>
      </c>
      <c r="B19" s="161" t="s">
        <v>396</v>
      </c>
      <c r="C19" s="161" t="s">
        <v>397</v>
      </c>
      <c r="D19" s="161" t="s">
        <v>399</v>
      </c>
      <c r="E19" s="161" t="s">
        <v>271</v>
      </c>
      <c r="F19" s="192">
        <v>2.969858651</v>
      </c>
      <c r="G19" s="192">
        <v>0</v>
      </c>
      <c r="H19" s="192">
        <v>0</v>
      </c>
      <c r="I19" s="193">
        <f t="shared" si="1"/>
        <v>0</v>
      </c>
      <c r="J19" s="193">
        <f t="shared" si="2"/>
        <v>0</v>
      </c>
      <c r="K19" s="138">
        <v>0</v>
      </c>
      <c r="L19" s="192">
        <f t="shared" si="3"/>
        <v>0</v>
      </c>
      <c r="M19" s="192">
        <f t="shared" si="4"/>
        <v>0</v>
      </c>
      <c r="N19" s="192">
        <f t="shared" si="5"/>
        <v>0</v>
      </c>
      <c r="O19" s="192">
        <v>1160.253979795541</v>
      </c>
      <c r="P19" s="192">
        <f t="shared" si="6"/>
        <v>1160.253979795541</v>
      </c>
      <c r="Q19" s="192">
        <f t="shared" si="7"/>
        <v>0</v>
      </c>
      <c r="R19" s="192">
        <f t="shared" si="8"/>
        <v>0</v>
      </c>
      <c r="S19" s="192">
        <f t="shared" si="9"/>
        <v>1160.253979795541</v>
      </c>
      <c r="T19" s="192">
        <f t="shared" si="10"/>
        <v>0</v>
      </c>
      <c r="U19" s="192">
        <f t="shared" si="11"/>
        <v>0</v>
      </c>
    </row>
    <row r="20" spans="1:21" s="137" customFormat="1" ht="12">
      <c r="A20" s="161">
        <v>112</v>
      </c>
      <c r="B20" s="161" t="s">
        <v>396</v>
      </c>
      <c r="C20" s="161" t="s">
        <v>397</v>
      </c>
      <c r="D20" s="161" t="s">
        <v>399</v>
      </c>
      <c r="E20" s="161" t="s">
        <v>271</v>
      </c>
      <c r="F20" s="192">
        <v>3.4752495056699999</v>
      </c>
      <c r="G20" s="192">
        <v>0</v>
      </c>
      <c r="H20" s="192">
        <v>0</v>
      </c>
      <c r="I20" s="193">
        <f t="shared" si="1"/>
        <v>0</v>
      </c>
      <c r="J20" s="193">
        <f t="shared" si="2"/>
        <v>0</v>
      </c>
      <c r="K20" s="138">
        <v>0</v>
      </c>
      <c r="L20" s="192">
        <f t="shared" si="3"/>
        <v>0</v>
      </c>
      <c r="M20" s="192">
        <f t="shared" si="4"/>
        <v>0</v>
      </c>
      <c r="N20" s="192">
        <f t="shared" si="5"/>
        <v>0</v>
      </c>
      <c r="O20" s="192">
        <v>2144.9860685355929</v>
      </c>
      <c r="P20" s="192">
        <f t="shared" si="6"/>
        <v>2144.9860685355929</v>
      </c>
      <c r="Q20" s="192">
        <f t="shared" si="7"/>
        <v>0</v>
      </c>
      <c r="R20" s="192">
        <f t="shared" si="8"/>
        <v>0</v>
      </c>
      <c r="S20" s="192">
        <f t="shared" si="9"/>
        <v>2144.9860685355929</v>
      </c>
      <c r="T20" s="192">
        <f t="shared" si="10"/>
        <v>0</v>
      </c>
      <c r="U20" s="192">
        <f t="shared" si="11"/>
        <v>0</v>
      </c>
    </row>
    <row r="21" spans="1:21" s="137" customFormat="1" ht="12">
      <c r="A21" s="161">
        <v>113</v>
      </c>
      <c r="B21" s="161" t="s">
        <v>396</v>
      </c>
      <c r="C21" s="161" t="s">
        <v>397</v>
      </c>
      <c r="D21" s="161" t="s">
        <v>399</v>
      </c>
      <c r="E21" s="161" t="s">
        <v>271</v>
      </c>
      <c r="F21" s="192">
        <v>3.2348556667700001</v>
      </c>
      <c r="G21" s="192">
        <v>0</v>
      </c>
      <c r="H21" s="192">
        <v>0</v>
      </c>
      <c r="I21" s="193">
        <f t="shared" si="1"/>
        <v>0</v>
      </c>
      <c r="J21" s="193">
        <f t="shared" si="2"/>
        <v>0</v>
      </c>
      <c r="K21" s="138">
        <v>474.80071140199999</v>
      </c>
      <c r="L21" s="192">
        <f t="shared" si="3"/>
        <v>474.80071140199999</v>
      </c>
      <c r="M21" s="192">
        <f t="shared" si="4"/>
        <v>0</v>
      </c>
      <c r="N21" s="192">
        <f t="shared" si="5"/>
        <v>0</v>
      </c>
      <c r="O21" s="192">
        <v>3083.2838729099908</v>
      </c>
      <c r="P21" s="192">
        <f t="shared" si="6"/>
        <v>3083.2838729099908</v>
      </c>
      <c r="Q21" s="192">
        <f t="shared" si="7"/>
        <v>0</v>
      </c>
      <c r="R21" s="192">
        <f t="shared" si="8"/>
        <v>0</v>
      </c>
      <c r="S21" s="192">
        <f t="shared" si="9"/>
        <v>3558.084584311991</v>
      </c>
      <c r="T21" s="192">
        <f t="shared" si="10"/>
        <v>0</v>
      </c>
      <c r="U21" s="192">
        <f t="shared" si="11"/>
        <v>0</v>
      </c>
    </row>
    <row r="22" spans="1:21" s="137" customFormat="1" ht="12">
      <c r="A22" s="161">
        <v>114</v>
      </c>
      <c r="B22" s="161" t="s">
        <v>396</v>
      </c>
      <c r="C22" s="161" t="s">
        <v>397</v>
      </c>
      <c r="D22" s="161" t="s">
        <v>400</v>
      </c>
      <c r="E22" s="161" t="s">
        <v>271</v>
      </c>
      <c r="F22" s="192">
        <v>17.3342189645</v>
      </c>
      <c r="G22" s="192">
        <v>0</v>
      </c>
      <c r="H22" s="192">
        <v>0</v>
      </c>
      <c r="I22" s="193">
        <f t="shared" si="1"/>
        <v>0</v>
      </c>
      <c r="J22" s="193">
        <f t="shared" si="2"/>
        <v>0</v>
      </c>
      <c r="K22" s="138">
        <v>2736.84858755</v>
      </c>
      <c r="L22" s="192">
        <f t="shared" si="3"/>
        <v>2736.84858755</v>
      </c>
      <c r="M22" s="192">
        <f t="shared" si="4"/>
        <v>0</v>
      </c>
      <c r="N22" s="192">
        <f t="shared" si="5"/>
        <v>0</v>
      </c>
      <c r="O22" s="192">
        <v>3742.7189414551185</v>
      </c>
      <c r="P22" s="192">
        <f t="shared" si="6"/>
        <v>3742.7189414551185</v>
      </c>
      <c r="Q22" s="192">
        <f t="shared" si="7"/>
        <v>0</v>
      </c>
      <c r="R22" s="192">
        <f t="shared" si="8"/>
        <v>0</v>
      </c>
      <c r="S22" s="192">
        <f t="shared" si="9"/>
        <v>6479.5675290051186</v>
      </c>
      <c r="T22" s="192">
        <f t="shared" si="10"/>
        <v>0</v>
      </c>
      <c r="U22" s="192">
        <f t="shared" si="11"/>
        <v>0</v>
      </c>
    </row>
    <row r="23" spans="1:21" s="137" customFormat="1" ht="12">
      <c r="A23" s="161">
        <v>115</v>
      </c>
      <c r="B23" s="161" t="s">
        <v>396</v>
      </c>
      <c r="C23" s="161" t="s">
        <v>397</v>
      </c>
      <c r="D23" s="161" t="s">
        <v>401</v>
      </c>
      <c r="E23" s="161" t="s">
        <v>271</v>
      </c>
      <c r="F23" s="192">
        <v>0.24225813128400001</v>
      </c>
      <c r="G23" s="192">
        <v>0</v>
      </c>
      <c r="H23" s="192">
        <v>0</v>
      </c>
      <c r="I23" s="193">
        <f t="shared" si="1"/>
        <v>0</v>
      </c>
      <c r="J23" s="193">
        <f t="shared" si="2"/>
        <v>0</v>
      </c>
      <c r="K23" s="138">
        <v>2153.2655052</v>
      </c>
      <c r="L23" s="192">
        <f t="shared" si="3"/>
        <v>2153.2655052</v>
      </c>
      <c r="M23" s="192">
        <f t="shared" si="4"/>
        <v>0</v>
      </c>
      <c r="N23" s="192">
        <f t="shared" si="5"/>
        <v>0</v>
      </c>
      <c r="O23" s="192">
        <v>2344.4967666822222</v>
      </c>
      <c r="P23" s="192">
        <f t="shared" si="6"/>
        <v>2344.4967666822222</v>
      </c>
      <c r="Q23" s="192">
        <f t="shared" si="7"/>
        <v>0</v>
      </c>
      <c r="R23" s="192">
        <f t="shared" si="8"/>
        <v>0</v>
      </c>
      <c r="S23" s="192">
        <f t="shared" si="9"/>
        <v>4497.7622718822222</v>
      </c>
      <c r="T23" s="192">
        <f t="shared" si="10"/>
        <v>0</v>
      </c>
      <c r="U23" s="192">
        <f t="shared" si="11"/>
        <v>0</v>
      </c>
    </row>
    <row r="24" spans="1:21" s="137" customFormat="1" ht="12">
      <c r="A24" s="161">
        <v>116</v>
      </c>
      <c r="B24" s="161" t="s">
        <v>396</v>
      </c>
      <c r="C24" s="161" t="s">
        <v>397</v>
      </c>
      <c r="D24" s="161" t="s">
        <v>400</v>
      </c>
      <c r="E24" s="161" t="s">
        <v>271</v>
      </c>
      <c r="F24" s="192">
        <v>1.57419137383</v>
      </c>
      <c r="G24" s="192">
        <v>0</v>
      </c>
      <c r="H24" s="192">
        <v>0</v>
      </c>
      <c r="I24" s="193">
        <f t="shared" si="1"/>
        <v>0</v>
      </c>
      <c r="J24" s="193">
        <f t="shared" si="2"/>
        <v>0</v>
      </c>
      <c r="K24" s="138">
        <v>103.73328413</v>
      </c>
      <c r="L24" s="192">
        <f t="shared" si="3"/>
        <v>103.73328413</v>
      </c>
      <c r="M24" s="192">
        <f t="shared" si="4"/>
        <v>0</v>
      </c>
      <c r="N24" s="192">
        <f t="shared" si="5"/>
        <v>0</v>
      </c>
      <c r="O24" s="192">
        <v>5151.544686545355</v>
      </c>
      <c r="P24" s="192">
        <f t="shared" si="6"/>
        <v>5151.544686545355</v>
      </c>
      <c r="Q24" s="192">
        <f t="shared" si="7"/>
        <v>0</v>
      </c>
      <c r="R24" s="192">
        <f t="shared" si="8"/>
        <v>0</v>
      </c>
      <c r="S24" s="192">
        <f t="shared" si="9"/>
        <v>5255.2779706753554</v>
      </c>
      <c r="T24" s="192">
        <f t="shared" si="10"/>
        <v>0</v>
      </c>
      <c r="U24" s="192">
        <f t="shared" si="11"/>
        <v>0</v>
      </c>
    </row>
    <row r="25" spans="1:21" s="137" customFormat="1" ht="12">
      <c r="A25" s="161">
        <v>117</v>
      </c>
      <c r="B25" s="161" t="s">
        <v>396</v>
      </c>
      <c r="C25" s="161" t="s">
        <v>397</v>
      </c>
      <c r="D25" s="161" t="s">
        <v>399</v>
      </c>
      <c r="E25" s="161" t="s">
        <v>271</v>
      </c>
      <c r="F25" s="192">
        <v>5.4987023651799998</v>
      </c>
      <c r="G25" s="192">
        <v>0</v>
      </c>
      <c r="H25" s="192">
        <v>0</v>
      </c>
      <c r="I25" s="193">
        <f t="shared" si="1"/>
        <v>0</v>
      </c>
      <c r="J25" s="193">
        <f t="shared" si="2"/>
        <v>0</v>
      </c>
      <c r="K25" s="138">
        <v>0</v>
      </c>
      <c r="L25" s="192">
        <f t="shared" si="3"/>
        <v>0</v>
      </c>
      <c r="M25" s="192">
        <f t="shared" si="4"/>
        <v>0</v>
      </c>
      <c r="N25" s="192">
        <f t="shared" si="5"/>
        <v>0</v>
      </c>
      <c r="O25" s="192">
        <v>6309.7654643286141</v>
      </c>
      <c r="P25" s="192">
        <f t="shared" si="6"/>
        <v>6309.7654643286141</v>
      </c>
      <c r="Q25" s="192">
        <f t="shared" si="7"/>
        <v>0</v>
      </c>
      <c r="R25" s="192">
        <f t="shared" si="8"/>
        <v>0</v>
      </c>
      <c r="S25" s="192">
        <f t="shared" si="9"/>
        <v>6309.7654643286141</v>
      </c>
      <c r="T25" s="192">
        <f t="shared" si="10"/>
        <v>0</v>
      </c>
      <c r="U25" s="192">
        <f t="shared" si="11"/>
        <v>0</v>
      </c>
    </row>
    <row r="26" spans="1:21" s="137" customFormat="1" ht="12">
      <c r="A26" s="161">
        <v>118</v>
      </c>
      <c r="B26" s="161" t="s">
        <v>396</v>
      </c>
      <c r="C26" s="161" t="s">
        <v>397</v>
      </c>
      <c r="D26" s="161" t="s">
        <v>399</v>
      </c>
      <c r="E26" s="161" t="s">
        <v>271</v>
      </c>
      <c r="F26" s="192">
        <v>5.3280517266</v>
      </c>
      <c r="G26" s="192">
        <v>0</v>
      </c>
      <c r="H26" s="192">
        <v>0</v>
      </c>
      <c r="I26" s="193">
        <f t="shared" si="1"/>
        <v>0</v>
      </c>
      <c r="J26" s="193">
        <f t="shared" si="2"/>
        <v>0</v>
      </c>
      <c r="K26" s="138">
        <v>0</v>
      </c>
      <c r="L26" s="192">
        <f t="shared" si="3"/>
        <v>0</v>
      </c>
      <c r="M26" s="192">
        <f t="shared" si="4"/>
        <v>0</v>
      </c>
      <c r="N26" s="192">
        <f t="shared" si="5"/>
        <v>0</v>
      </c>
      <c r="O26" s="192">
        <v>8925.1489162435719</v>
      </c>
      <c r="P26" s="192">
        <f t="shared" si="6"/>
        <v>8925.1489162435719</v>
      </c>
      <c r="Q26" s="192">
        <f t="shared" si="7"/>
        <v>0</v>
      </c>
      <c r="R26" s="192">
        <f t="shared" si="8"/>
        <v>0</v>
      </c>
      <c r="S26" s="192">
        <f t="shared" si="9"/>
        <v>8925.1489162435719</v>
      </c>
      <c r="T26" s="192">
        <f t="shared" si="10"/>
        <v>0</v>
      </c>
      <c r="U26" s="192">
        <f t="shared" si="11"/>
        <v>0</v>
      </c>
    </row>
    <row r="27" spans="1:21" s="137" customFormat="1" ht="12">
      <c r="A27" s="161">
        <v>119</v>
      </c>
      <c r="B27" s="161" t="s">
        <v>396</v>
      </c>
      <c r="C27" s="161" t="s">
        <v>397</v>
      </c>
      <c r="D27" s="161" t="s">
        <v>399</v>
      </c>
      <c r="E27" s="161" t="s">
        <v>271</v>
      </c>
      <c r="F27" s="192">
        <v>4.29214621754</v>
      </c>
      <c r="G27" s="192">
        <v>0</v>
      </c>
      <c r="H27" s="192">
        <v>0</v>
      </c>
      <c r="I27" s="193">
        <f t="shared" si="1"/>
        <v>0</v>
      </c>
      <c r="J27" s="193">
        <f t="shared" si="2"/>
        <v>0</v>
      </c>
      <c r="K27" s="138">
        <v>0</v>
      </c>
      <c r="L27" s="192">
        <f t="shared" si="3"/>
        <v>0</v>
      </c>
      <c r="M27" s="192">
        <f t="shared" si="4"/>
        <v>0</v>
      </c>
      <c r="N27" s="192">
        <f t="shared" si="5"/>
        <v>0</v>
      </c>
      <c r="O27" s="192">
        <v>11703.046059538967</v>
      </c>
      <c r="P27" s="192">
        <f t="shared" si="6"/>
        <v>11703.046059538967</v>
      </c>
      <c r="Q27" s="192">
        <f t="shared" si="7"/>
        <v>0</v>
      </c>
      <c r="R27" s="192">
        <f t="shared" si="8"/>
        <v>0</v>
      </c>
      <c r="S27" s="192">
        <f t="shared" si="9"/>
        <v>11703.046059538967</v>
      </c>
      <c r="T27" s="192">
        <f t="shared" si="10"/>
        <v>0</v>
      </c>
      <c r="U27" s="192">
        <f t="shared" si="11"/>
        <v>0</v>
      </c>
    </row>
    <row r="28" spans="1:21" s="137" customFormat="1" ht="12">
      <c r="A28" s="161">
        <v>120</v>
      </c>
      <c r="B28" s="161" t="s">
        <v>396</v>
      </c>
      <c r="C28" s="161" t="s">
        <v>397</v>
      </c>
      <c r="D28" s="161" t="s">
        <v>399</v>
      </c>
      <c r="E28" s="161" t="s">
        <v>271</v>
      </c>
      <c r="F28" s="192">
        <v>7.35216521092</v>
      </c>
      <c r="G28" s="192">
        <v>0</v>
      </c>
      <c r="H28" s="192">
        <v>0</v>
      </c>
      <c r="I28" s="193">
        <f t="shared" si="1"/>
        <v>0</v>
      </c>
      <c r="J28" s="193">
        <f t="shared" si="2"/>
        <v>0</v>
      </c>
      <c r="K28" s="138">
        <v>76.459523391399998</v>
      </c>
      <c r="L28" s="192">
        <f t="shared" si="3"/>
        <v>76.459523391399998</v>
      </c>
      <c r="M28" s="192">
        <f t="shared" si="4"/>
        <v>0</v>
      </c>
      <c r="N28" s="192">
        <f t="shared" si="5"/>
        <v>0</v>
      </c>
      <c r="O28" s="192">
        <v>6122.9223690161243</v>
      </c>
      <c r="P28" s="192">
        <f t="shared" si="6"/>
        <v>6122.9223690161243</v>
      </c>
      <c r="Q28" s="192">
        <f t="shared" si="7"/>
        <v>0</v>
      </c>
      <c r="R28" s="192">
        <f t="shared" si="8"/>
        <v>0</v>
      </c>
      <c r="S28" s="192">
        <f t="shared" si="9"/>
        <v>6199.381892407524</v>
      </c>
      <c r="T28" s="192">
        <f t="shared" si="10"/>
        <v>0</v>
      </c>
      <c r="U28" s="192">
        <f t="shared" si="11"/>
        <v>0</v>
      </c>
    </row>
    <row r="29" spans="1:21" s="137" customFormat="1" ht="12">
      <c r="A29" s="161">
        <v>121</v>
      </c>
      <c r="B29" s="161" t="s">
        <v>396</v>
      </c>
      <c r="C29" s="161" t="s">
        <v>397</v>
      </c>
      <c r="D29" s="161" t="s">
        <v>399</v>
      </c>
      <c r="E29" s="161" t="s">
        <v>271</v>
      </c>
      <c r="F29" s="192">
        <v>7.4552509768500004</v>
      </c>
      <c r="G29" s="192">
        <v>0</v>
      </c>
      <c r="H29" s="192">
        <v>0</v>
      </c>
      <c r="I29" s="193">
        <f t="shared" si="1"/>
        <v>0</v>
      </c>
      <c r="J29" s="193">
        <f t="shared" si="2"/>
        <v>0</v>
      </c>
      <c r="K29" s="138">
        <v>0</v>
      </c>
      <c r="L29" s="192">
        <f t="shared" si="3"/>
        <v>0</v>
      </c>
      <c r="M29" s="192">
        <f t="shared" si="4"/>
        <v>0</v>
      </c>
      <c r="N29" s="192">
        <f t="shared" si="5"/>
        <v>0</v>
      </c>
      <c r="O29" s="192">
        <v>13526.838209041511</v>
      </c>
      <c r="P29" s="192">
        <f t="shared" si="6"/>
        <v>13526.838209041511</v>
      </c>
      <c r="Q29" s="192">
        <f t="shared" si="7"/>
        <v>0</v>
      </c>
      <c r="R29" s="192">
        <f t="shared" si="8"/>
        <v>0</v>
      </c>
      <c r="S29" s="192">
        <f t="shared" si="9"/>
        <v>13526.838209041511</v>
      </c>
      <c r="T29" s="192">
        <f t="shared" si="10"/>
        <v>0</v>
      </c>
      <c r="U29" s="192">
        <f t="shared" si="11"/>
        <v>0</v>
      </c>
    </row>
    <row r="30" spans="1:21" s="137" customFormat="1" ht="12">
      <c r="A30" s="161">
        <v>122</v>
      </c>
      <c r="B30" s="161" t="s">
        <v>396</v>
      </c>
      <c r="C30" s="161" t="s">
        <v>397</v>
      </c>
      <c r="D30" s="161" t="s">
        <v>399</v>
      </c>
      <c r="E30" s="161" t="s">
        <v>271</v>
      </c>
      <c r="F30" s="192">
        <v>7.28182148478</v>
      </c>
      <c r="G30" s="192">
        <v>0</v>
      </c>
      <c r="H30" s="192">
        <v>0</v>
      </c>
      <c r="I30" s="193">
        <f t="shared" si="1"/>
        <v>0</v>
      </c>
      <c r="J30" s="193">
        <f t="shared" si="2"/>
        <v>0</v>
      </c>
      <c r="K30" s="138">
        <v>0</v>
      </c>
      <c r="L30" s="192">
        <f t="shared" si="3"/>
        <v>0</v>
      </c>
      <c r="M30" s="192">
        <f t="shared" si="4"/>
        <v>0</v>
      </c>
      <c r="N30" s="192">
        <f t="shared" si="5"/>
        <v>0</v>
      </c>
      <c r="O30" s="192">
        <v>13823.663912028989</v>
      </c>
      <c r="P30" s="192">
        <f t="shared" si="6"/>
        <v>13823.663912028989</v>
      </c>
      <c r="Q30" s="192">
        <f t="shared" si="7"/>
        <v>0</v>
      </c>
      <c r="R30" s="192">
        <f t="shared" si="8"/>
        <v>0</v>
      </c>
      <c r="S30" s="192">
        <f t="shared" si="9"/>
        <v>13823.663912028989</v>
      </c>
      <c r="T30" s="192">
        <f t="shared" si="10"/>
        <v>0</v>
      </c>
      <c r="U30" s="192">
        <f t="shared" si="11"/>
        <v>0</v>
      </c>
    </row>
    <row r="31" spans="1:21" s="137" customFormat="1" ht="12">
      <c r="A31" s="161">
        <v>123</v>
      </c>
      <c r="B31" s="161" t="s">
        <v>396</v>
      </c>
      <c r="C31" s="161" t="s">
        <v>397</v>
      </c>
      <c r="D31" s="161" t="s">
        <v>399</v>
      </c>
      <c r="E31" s="161" t="s">
        <v>271</v>
      </c>
      <c r="F31" s="192">
        <v>5.2815296653999999</v>
      </c>
      <c r="G31" s="192">
        <v>0</v>
      </c>
      <c r="H31" s="192">
        <v>0</v>
      </c>
      <c r="I31" s="193">
        <f t="shared" si="1"/>
        <v>0</v>
      </c>
      <c r="J31" s="193">
        <f t="shared" si="2"/>
        <v>0</v>
      </c>
      <c r="K31" s="138">
        <v>0</v>
      </c>
      <c r="L31" s="192">
        <f t="shared" si="3"/>
        <v>0</v>
      </c>
      <c r="M31" s="192">
        <f t="shared" si="4"/>
        <v>0</v>
      </c>
      <c r="N31" s="192">
        <f t="shared" si="5"/>
        <v>0</v>
      </c>
      <c r="O31" s="192">
        <v>8055.5533203938667</v>
      </c>
      <c r="P31" s="192">
        <f t="shared" si="6"/>
        <v>8055.5533203938667</v>
      </c>
      <c r="Q31" s="192">
        <f t="shared" si="7"/>
        <v>0</v>
      </c>
      <c r="R31" s="192">
        <f t="shared" si="8"/>
        <v>0</v>
      </c>
      <c r="S31" s="192">
        <f t="shared" si="9"/>
        <v>8055.5533203938667</v>
      </c>
      <c r="T31" s="192">
        <f t="shared" si="10"/>
        <v>0</v>
      </c>
      <c r="U31" s="192">
        <f t="shared" si="11"/>
        <v>0</v>
      </c>
    </row>
    <row r="32" spans="1:21" s="137" customFormat="1" ht="12">
      <c r="A32" s="161">
        <v>124</v>
      </c>
      <c r="B32" s="161" t="s">
        <v>396</v>
      </c>
      <c r="C32" s="161" t="s">
        <v>397</v>
      </c>
      <c r="D32" s="161" t="s">
        <v>401</v>
      </c>
      <c r="E32" s="161" t="s">
        <v>271</v>
      </c>
      <c r="F32" s="192">
        <v>3.7279935546199998</v>
      </c>
      <c r="G32" s="192">
        <v>0</v>
      </c>
      <c r="H32" s="192">
        <v>0</v>
      </c>
      <c r="I32" s="193">
        <f t="shared" si="1"/>
        <v>0</v>
      </c>
      <c r="J32" s="193">
        <f t="shared" si="2"/>
        <v>0</v>
      </c>
      <c r="K32" s="138">
        <v>493.53205252800001</v>
      </c>
      <c r="L32" s="192">
        <f t="shared" si="3"/>
        <v>493.53205252800001</v>
      </c>
      <c r="M32" s="192">
        <f t="shared" si="4"/>
        <v>0</v>
      </c>
      <c r="N32" s="192">
        <f t="shared" si="5"/>
        <v>0</v>
      </c>
      <c r="O32" s="192">
        <v>2878.4218487393164</v>
      </c>
      <c r="P32" s="192">
        <f t="shared" si="6"/>
        <v>2878.4218487393164</v>
      </c>
      <c r="Q32" s="192">
        <f t="shared" si="7"/>
        <v>0</v>
      </c>
      <c r="R32" s="192">
        <f t="shared" si="8"/>
        <v>0</v>
      </c>
      <c r="S32" s="192">
        <f t="shared" si="9"/>
        <v>3371.9539012673163</v>
      </c>
      <c r="T32" s="192">
        <f t="shared" si="10"/>
        <v>0</v>
      </c>
      <c r="U32" s="192">
        <f t="shared" si="11"/>
        <v>0</v>
      </c>
    </row>
    <row r="33" spans="1:21" s="137" customFormat="1" ht="12">
      <c r="A33" s="161">
        <v>125</v>
      </c>
      <c r="B33" s="161" t="s">
        <v>396</v>
      </c>
      <c r="C33" s="161" t="s">
        <v>397</v>
      </c>
      <c r="D33" s="161" t="s">
        <v>399</v>
      </c>
      <c r="E33" s="161" t="s">
        <v>271</v>
      </c>
      <c r="F33" s="192">
        <v>11.2366017712</v>
      </c>
      <c r="G33" s="192">
        <v>0</v>
      </c>
      <c r="H33" s="192">
        <v>0</v>
      </c>
      <c r="I33" s="193">
        <f t="shared" si="1"/>
        <v>0</v>
      </c>
      <c r="J33" s="193">
        <f t="shared" si="2"/>
        <v>0</v>
      </c>
      <c r="K33" s="138">
        <v>937.85410332699996</v>
      </c>
      <c r="L33" s="192">
        <f t="shared" si="3"/>
        <v>937.85410332699996</v>
      </c>
      <c r="M33" s="192">
        <f t="shared" si="4"/>
        <v>0</v>
      </c>
      <c r="N33" s="192">
        <f t="shared" si="5"/>
        <v>0</v>
      </c>
      <c r="O33" s="192">
        <v>10223.422000956574</v>
      </c>
      <c r="P33" s="192">
        <f t="shared" si="6"/>
        <v>10223.422000956574</v>
      </c>
      <c r="Q33" s="192">
        <f t="shared" si="7"/>
        <v>0</v>
      </c>
      <c r="R33" s="192">
        <f t="shared" si="8"/>
        <v>0</v>
      </c>
      <c r="S33" s="192">
        <f t="shared" si="9"/>
        <v>11161.276104283574</v>
      </c>
      <c r="T33" s="192">
        <f t="shared" si="10"/>
        <v>0</v>
      </c>
      <c r="U33" s="192">
        <f t="shared" si="11"/>
        <v>0</v>
      </c>
    </row>
    <row r="34" spans="1:21" s="137" customFormat="1" ht="12">
      <c r="A34" s="161">
        <v>126</v>
      </c>
      <c r="B34" s="161" t="s">
        <v>396</v>
      </c>
      <c r="C34" s="161" t="s">
        <v>397</v>
      </c>
      <c r="D34" s="161" t="s">
        <v>399</v>
      </c>
      <c r="E34" s="161" t="s">
        <v>271</v>
      </c>
      <c r="F34" s="192">
        <v>0.19968477826600001</v>
      </c>
      <c r="G34" s="192">
        <v>0</v>
      </c>
      <c r="H34" s="192">
        <v>0</v>
      </c>
      <c r="I34" s="193">
        <f t="shared" si="1"/>
        <v>0</v>
      </c>
      <c r="J34" s="193">
        <f t="shared" si="2"/>
        <v>0</v>
      </c>
      <c r="K34" s="138">
        <v>271.63392000900001</v>
      </c>
      <c r="L34" s="192">
        <f t="shared" si="3"/>
        <v>271.63392000900001</v>
      </c>
      <c r="M34" s="192">
        <f t="shared" si="4"/>
        <v>0</v>
      </c>
      <c r="N34" s="192">
        <f t="shared" si="5"/>
        <v>0</v>
      </c>
      <c r="O34" s="192">
        <v>20445.652238575327</v>
      </c>
      <c r="P34" s="192">
        <f t="shared" si="6"/>
        <v>20445.652238575327</v>
      </c>
      <c r="Q34" s="192">
        <f t="shared" si="7"/>
        <v>0</v>
      </c>
      <c r="R34" s="192">
        <f t="shared" si="8"/>
        <v>0</v>
      </c>
      <c r="S34" s="192">
        <f t="shared" si="9"/>
        <v>20717.286158584327</v>
      </c>
      <c r="T34" s="192">
        <f t="shared" si="10"/>
        <v>0</v>
      </c>
      <c r="U34" s="192">
        <f t="shared" si="11"/>
        <v>0</v>
      </c>
    </row>
    <row r="35" spans="1:21" s="137" customFormat="1" ht="12">
      <c r="A35" s="161">
        <v>127</v>
      </c>
      <c r="B35" s="161" t="s">
        <v>396</v>
      </c>
      <c r="C35" s="161" t="s">
        <v>397</v>
      </c>
      <c r="D35" s="161" t="s">
        <v>402</v>
      </c>
      <c r="E35" s="161" t="s">
        <v>271</v>
      </c>
      <c r="F35" s="192">
        <v>1.9310436584199999</v>
      </c>
      <c r="G35" s="192">
        <v>0</v>
      </c>
      <c r="H35" s="192">
        <v>0</v>
      </c>
      <c r="I35" s="193">
        <f t="shared" si="1"/>
        <v>0</v>
      </c>
      <c r="J35" s="193">
        <f t="shared" si="2"/>
        <v>0</v>
      </c>
      <c r="K35" s="138">
        <v>2228.93776411</v>
      </c>
      <c r="L35" s="192">
        <f t="shared" si="3"/>
        <v>2228.93776411</v>
      </c>
      <c r="M35" s="192">
        <f t="shared" si="4"/>
        <v>0</v>
      </c>
      <c r="N35" s="192">
        <f t="shared" si="5"/>
        <v>0</v>
      </c>
      <c r="O35" s="192">
        <v>529.75105542654512</v>
      </c>
      <c r="P35" s="192">
        <f t="shared" si="6"/>
        <v>529.75105542654512</v>
      </c>
      <c r="Q35" s="192">
        <f t="shared" si="7"/>
        <v>0</v>
      </c>
      <c r="R35" s="192">
        <f t="shared" si="8"/>
        <v>0</v>
      </c>
      <c r="S35" s="192">
        <f t="shared" si="9"/>
        <v>2758.688819536545</v>
      </c>
      <c r="T35" s="192">
        <f t="shared" si="10"/>
        <v>0</v>
      </c>
      <c r="U35" s="192">
        <f t="shared" si="11"/>
        <v>0</v>
      </c>
    </row>
    <row r="36" spans="1:21" s="137" customFormat="1" ht="12">
      <c r="A36" s="161">
        <v>128</v>
      </c>
      <c r="B36" s="161" t="s">
        <v>396</v>
      </c>
      <c r="C36" s="161" t="s">
        <v>397</v>
      </c>
      <c r="D36" s="161" t="s">
        <v>402</v>
      </c>
      <c r="E36" s="161" t="s">
        <v>271</v>
      </c>
      <c r="F36" s="192">
        <v>0.65964017291099997</v>
      </c>
      <c r="G36" s="192">
        <v>0</v>
      </c>
      <c r="H36" s="192">
        <v>0</v>
      </c>
      <c r="I36" s="193">
        <f t="shared" si="1"/>
        <v>0</v>
      </c>
      <c r="J36" s="193">
        <f t="shared" si="2"/>
        <v>0</v>
      </c>
      <c r="K36" s="138">
        <v>3448.87943907</v>
      </c>
      <c r="L36" s="192">
        <f t="shared" si="3"/>
        <v>3448.87943907</v>
      </c>
      <c r="M36" s="192">
        <f t="shared" si="4"/>
        <v>0</v>
      </c>
      <c r="N36" s="192">
        <f t="shared" si="5"/>
        <v>0</v>
      </c>
      <c r="O36" s="192">
        <v>6869.6887256413293</v>
      </c>
      <c r="P36" s="192">
        <f t="shared" si="6"/>
        <v>6869.6887256413293</v>
      </c>
      <c r="Q36" s="192">
        <f t="shared" si="7"/>
        <v>0</v>
      </c>
      <c r="R36" s="192">
        <f t="shared" si="8"/>
        <v>0</v>
      </c>
      <c r="S36" s="192">
        <f t="shared" si="9"/>
        <v>10318.568164711329</v>
      </c>
      <c r="T36" s="192">
        <f t="shared" si="10"/>
        <v>0</v>
      </c>
      <c r="U36" s="192">
        <f t="shared" si="11"/>
        <v>0</v>
      </c>
    </row>
    <row r="37" spans="1:21" s="137" customFormat="1" ht="12">
      <c r="A37" s="161">
        <v>129</v>
      </c>
      <c r="B37" s="161" t="s">
        <v>396</v>
      </c>
      <c r="C37" s="161" t="s">
        <v>397</v>
      </c>
      <c r="D37" s="161" t="s">
        <v>402</v>
      </c>
      <c r="E37" s="161" t="s">
        <v>271</v>
      </c>
      <c r="F37" s="192">
        <v>5.3170330126999996</v>
      </c>
      <c r="G37" s="192">
        <v>0</v>
      </c>
      <c r="H37" s="192">
        <v>0</v>
      </c>
      <c r="I37" s="193">
        <f t="shared" si="1"/>
        <v>0</v>
      </c>
      <c r="J37" s="193">
        <f t="shared" si="2"/>
        <v>0</v>
      </c>
      <c r="K37" s="138">
        <v>0</v>
      </c>
      <c r="L37" s="192">
        <f t="shared" si="3"/>
        <v>0</v>
      </c>
      <c r="M37" s="192">
        <f t="shared" si="4"/>
        <v>0</v>
      </c>
      <c r="N37" s="192">
        <f t="shared" si="5"/>
        <v>0</v>
      </c>
      <c r="O37" s="192">
        <v>28.056309333018483</v>
      </c>
      <c r="P37" s="192">
        <f t="shared" si="6"/>
        <v>28.056309333018483</v>
      </c>
      <c r="Q37" s="192">
        <f t="shared" si="7"/>
        <v>0</v>
      </c>
      <c r="R37" s="192">
        <f t="shared" si="8"/>
        <v>0</v>
      </c>
      <c r="S37" s="192">
        <f t="shared" si="9"/>
        <v>28.056309333018483</v>
      </c>
      <c r="T37" s="192">
        <f t="shared" si="10"/>
        <v>0</v>
      </c>
      <c r="U37" s="192">
        <f t="shared" si="11"/>
        <v>0</v>
      </c>
    </row>
    <row r="38" spans="1:21" s="137" customFormat="1" ht="12">
      <c r="A38" s="161">
        <v>130</v>
      </c>
      <c r="B38" s="161" t="s">
        <v>396</v>
      </c>
      <c r="C38" s="161" t="s">
        <v>397</v>
      </c>
      <c r="D38" s="161" t="s">
        <v>399</v>
      </c>
      <c r="E38" s="161" t="s">
        <v>271</v>
      </c>
      <c r="F38" s="192">
        <v>4.9551455228499997</v>
      </c>
      <c r="G38" s="192">
        <v>0</v>
      </c>
      <c r="H38" s="192">
        <v>0</v>
      </c>
      <c r="I38" s="193">
        <f t="shared" si="1"/>
        <v>0</v>
      </c>
      <c r="J38" s="193">
        <f t="shared" si="2"/>
        <v>0</v>
      </c>
      <c r="K38" s="138">
        <v>651.88310735599998</v>
      </c>
      <c r="L38" s="192">
        <f t="shared" si="3"/>
        <v>651.88310735599998</v>
      </c>
      <c r="M38" s="192">
        <f t="shared" si="4"/>
        <v>0</v>
      </c>
      <c r="N38" s="192">
        <f t="shared" si="5"/>
        <v>0</v>
      </c>
      <c r="O38" s="192">
        <v>4216.3347894481622</v>
      </c>
      <c r="P38" s="192">
        <f t="shared" si="6"/>
        <v>4216.3347894481622</v>
      </c>
      <c r="Q38" s="192">
        <f t="shared" si="7"/>
        <v>0</v>
      </c>
      <c r="R38" s="192">
        <f t="shared" si="8"/>
        <v>0</v>
      </c>
      <c r="S38" s="192">
        <f t="shared" si="9"/>
        <v>4868.2178968041626</v>
      </c>
      <c r="T38" s="192">
        <f t="shared" si="10"/>
        <v>0</v>
      </c>
      <c r="U38" s="192">
        <f t="shared" si="11"/>
        <v>0</v>
      </c>
    </row>
    <row r="39" spans="1:21" s="137" customFormat="1" ht="12">
      <c r="A39" s="161">
        <v>131</v>
      </c>
      <c r="B39" s="161" t="s">
        <v>396</v>
      </c>
      <c r="C39" s="161" t="s">
        <v>397</v>
      </c>
      <c r="D39" s="161" t="s">
        <v>402</v>
      </c>
      <c r="E39" s="161" t="s">
        <v>271</v>
      </c>
      <c r="F39" s="192">
        <v>0</v>
      </c>
      <c r="G39" s="192">
        <v>0</v>
      </c>
      <c r="H39" s="192">
        <v>0</v>
      </c>
      <c r="I39" s="193">
        <f t="shared" si="1"/>
        <v>0</v>
      </c>
      <c r="J39" s="193">
        <f t="shared" si="2"/>
        <v>0</v>
      </c>
      <c r="K39" s="138">
        <v>984.90698147499995</v>
      </c>
      <c r="L39" s="192">
        <f t="shared" si="3"/>
        <v>984.90698147499995</v>
      </c>
      <c r="M39" s="192">
        <f t="shared" si="4"/>
        <v>0</v>
      </c>
      <c r="N39" s="192">
        <f t="shared" si="5"/>
        <v>0</v>
      </c>
      <c r="O39" s="192">
        <v>7508.7417686124463</v>
      </c>
      <c r="P39" s="192">
        <f t="shared" si="6"/>
        <v>7508.7417686124463</v>
      </c>
      <c r="Q39" s="192">
        <f t="shared" si="7"/>
        <v>0</v>
      </c>
      <c r="R39" s="192">
        <f t="shared" si="8"/>
        <v>0</v>
      </c>
      <c r="S39" s="192">
        <f t="shared" si="9"/>
        <v>8493.6487500874464</v>
      </c>
      <c r="T39" s="192">
        <f t="shared" si="10"/>
        <v>0</v>
      </c>
      <c r="U39" s="192">
        <f t="shared" si="11"/>
        <v>0</v>
      </c>
    </row>
    <row r="40" spans="1:21" s="137" customFormat="1" ht="12">
      <c r="A40" s="161">
        <v>201</v>
      </c>
      <c r="B40" s="161" t="s">
        <v>396</v>
      </c>
      <c r="C40" s="161" t="s">
        <v>397</v>
      </c>
      <c r="D40" s="161" t="s">
        <v>403</v>
      </c>
      <c r="E40" s="161" t="s">
        <v>271</v>
      </c>
      <c r="F40" s="192">
        <v>11.608043348200001</v>
      </c>
      <c r="G40" s="192">
        <v>0</v>
      </c>
      <c r="H40" s="192">
        <v>0</v>
      </c>
      <c r="I40" s="193">
        <f t="shared" si="1"/>
        <v>0</v>
      </c>
      <c r="J40" s="193">
        <f t="shared" si="2"/>
        <v>0</v>
      </c>
      <c r="K40" s="138">
        <v>2255.0728095300001</v>
      </c>
      <c r="L40" s="192">
        <f t="shared" si="3"/>
        <v>2255.0728095300001</v>
      </c>
      <c r="M40" s="192">
        <f t="shared" si="4"/>
        <v>0</v>
      </c>
      <c r="N40" s="192">
        <f t="shared" si="5"/>
        <v>0</v>
      </c>
      <c r="O40" s="192">
        <v>4062.6669816578305</v>
      </c>
      <c r="P40" s="192">
        <f t="shared" si="6"/>
        <v>4062.6669816578305</v>
      </c>
      <c r="Q40" s="192">
        <f t="shared" si="7"/>
        <v>0</v>
      </c>
      <c r="R40" s="192">
        <f t="shared" si="8"/>
        <v>0</v>
      </c>
      <c r="S40" s="192">
        <f t="shared" si="9"/>
        <v>6317.7397911878306</v>
      </c>
      <c r="T40" s="192">
        <f t="shared" si="10"/>
        <v>0</v>
      </c>
      <c r="U40" s="192">
        <f t="shared" si="11"/>
        <v>0</v>
      </c>
    </row>
    <row r="41" spans="1:21" s="137" customFormat="1" ht="12">
      <c r="A41" s="161">
        <v>202</v>
      </c>
      <c r="B41" s="161" t="s">
        <v>396</v>
      </c>
      <c r="C41" s="161" t="s">
        <v>397</v>
      </c>
      <c r="D41" s="161" t="s">
        <v>403</v>
      </c>
      <c r="E41" s="161" t="s">
        <v>271</v>
      </c>
      <c r="F41" s="192">
        <v>19.429034720899999</v>
      </c>
      <c r="G41" s="192">
        <v>0</v>
      </c>
      <c r="H41" s="192">
        <v>0</v>
      </c>
      <c r="I41" s="193">
        <f t="shared" si="1"/>
        <v>0</v>
      </c>
      <c r="J41" s="193">
        <f t="shared" si="2"/>
        <v>0</v>
      </c>
      <c r="K41" s="138">
        <v>3851.9068102900001</v>
      </c>
      <c r="L41" s="192">
        <f t="shared" si="3"/>
        <v>3851.9068102900001</v>
      </c>
      <c r="M41" s="192">
        <f t="shared" si="4"/>
        <v>0</v>
      </c>
      <c r="N41" s="192">
        <f t="shared" si="5"/>
        <v>0</v>
      </c>
      <c r="O41" s="192">
        <v>1506.9522542456202</v>
      </c>
      <c r="P41" s="192">
        <f t="shared" si="6"/>
        <v>1506.9522542456202</v>
      </c>
      <c r="Q41" s="192">
        <f t="shared" si="7"/>
        <v>0</v>
      </c>
      <c r="R41" s="192">
        <f t="shared" si="8"/>
        <v>0</v>
      </c>
      <c r="S41" s="192">
        <f t="shared" si="9"/>
        <v>5358.8590645356198</v>
      </c>
      <c r="T41" s="192">
        <f t="shared" si="10"/>
        <v>0</v>
      </c>
      <c r="U41" s="192">
        <f t="shared" si="11"/>
        <v>0</v>
      </c>
    </row>
    <row r="42" spans="1:21" s="137" customFormat="1" ht="12">
      <c r="A42" s="161">
        <v>203</v>
      </c>
      <c r="B42" s="161" t="s">
        <v>396</v>
      </c>
      <c r="C42" s="161" t="s">
        <v>397</v>
      </c>
      <c r="D42" s="161" t="s">
        <v>403</v>
      </c>
      <c r="E42" s="161" t="s">
        <v>271</v>
      </c>
      <c r="F42" s="192">
        <v>24.4476029426</v>
      </c>
      <c r="G42" s="192">
        <v>0</v>
      </c>
      <c r="H42" s="192">
        <v>0</v>
      </c>
      <c r="I42" s="193">
        <f t="shared" si="1"/>
        <v>0</v>
      </c>
      <c r="J42" s="193">
        <f t="shared" si="2"/>
        <v>0</v>
      </c>
      <c r="K42" s="138">
        <v>3470.5178913899999</v>
      </c>
      <c r="L42" s="192">
        <f t="shared" si="3"/>
        <v>3470.5178913899999</v>
      </c>
      <c r="M42" s="192">
        <f t="shared" si="4"/>
        <v>0</v>
      </c>
      <c r="N42" s="192">
        <f t="shared" si="5"/>
        <v>0</v>
      </c>
      <c r="O42" s="192">
        <v>1421.4623436964639</v>
      </c>
      <c r="P42" s="192">
        <f t="shared" si="6"/>
        <v>1421.4623436964639</v>
      </c>
      <c r="Q42" s="192">
        <f t="shared" si="7"/>
        <v>0</v>
      </c>
      <c r="R42" s="192">
        <f t="shared" si="8"/>
        <v>0</v>
      </c>
      <c r="S42" s="192">
        <f t="shared" si="9"/>
        <v>4891.9802350864638</v>
      </c>
      <c r="T42" s="192">
        <f t="shared" si="10"/>
        <v>0</v>
      </c>
      <c r="U42" s="192">
        <f t="shared" si="11"/>
        <v>0</v>
      </c>
    </row>
    <row r="43" spans="1:21" s="137" customFormat="1" ht="12">
      <c r="A43" s="161">
        <v>204</v>
      </c>
      <c r="B43" s="161" t="s">
        <v>396</v>
      </c>
      <c r="C43" s="161" t="s">
        <v>397</v>
      </c>
      <c r="D43" s="161" t="s">
        <v>403</v>
      </c>
      <c r="E43" s="161" t="s">
        <v>271</v>
      </c>
      <c r="F43" s="192">
        <v>14.613918633200001</v>
      </c>
      <c r="G43" s="192">
        <v>0</v>
      </c>
      <c r="H43" s="192">
        <v>0</v>
      </c>
      <c r="I43" s="193">
        <f t="shared" si="1"/>
        <v>0</v>
      </c>
      <c r="J43" s="193">
        <f t="shared" si="2"/>
        <v>0</v>
      </c>
      <c r="K43" s="138">
        <v>3194.7682025399999</v>
      </c>
      <c r="L43" s="192">
        <f t="shared" si="3"/>
        <v>3194.7682025399999</v>
      </c>
      <c r="M43" s="192">
        <f t="shared" si="4"/>
        <v>0</v>
      </c>
      <c r="N43" s="192">
        <f t="shared" si="5"/>
        <v>0</v>
      </c>
      <c r="O43" s="192">
        <v>6037.5892828415972</v>
      </c>
      <c r="P43" s="192">
        <f t="shared" si="6"/>
        <v>6037.5892828415972</v>
      </c>
      <c r="Q43" s="192">
        <f t="shared" si="7"/>
        <v>0</v>
      </c>
      <c r="R43" s="192">
        <f t="shared" si="8"/>
        <v>0</v>
      </c>
      <c r="S43" s="192">
        <f t="shared" si="9"/>
        <v>9232.3574853815971</v>
      </c>
      <c r="T43" s="192">
        <f t="shared" si="10"/>
        <v>0</v>
      </c>
      <c r="U43" s="192">
        <f t="shared" si="11"/>
        <v>0</v>
      </c>
    </row>
    <row r="44" spans="1:21" s="137" customFormat="1" ht="12">
      <c r="A44" s="161">
        <v>205</v>
      </c>
      <c r="B44" s="161" t="s">
        <v>396</v>
      </c>
      <c r="C44" s="161" t="s">
        <v>397</v>
      </c>
      <c r="D44" s="161" t="s">
        <v>403</v>
      </c>
      <c r="E44" s="161" t="s">
        <v>271</v>
      </c>
      <c r="F44" s="192">
        <v>14.5997995286</v>
      </c>
      <c r="G44" s="192">
        <v>0</v>
      </c>
      <c r="H44" s="192">
        <v>0</v>
      </c>
      <c r="I44" s="193">
        <f t="shared" si="1"/>
        <v>0</v>
      </c>
      <c r="J44" s="193">
        <f t="shared" si="2"/>
        <v>0</v>
      </c>
      <c r="K44" s="138">
        <v>1392.86472916</v>
      </c>
      <c r="L44" s="192">
        <f t="shared" si="3"/>
        <v>1392.86472916</v>
      </c>
      <c r="M44" s="192">
        <f t="shared" si="4"/>
        <v>0</v>
      </c>
      <c r="N44" s="192">
        <f t="shared" si="5"/>
        <v>0</v>
      </c>
      <c r="O44" s="192">
        <v>5942.2360480737334</v>
      </c>
      <c r="P44" s="192">
        <f t="shared" si="6"/>
        <v>5942.2360480737334</v>
      </c>
      <c r="Q44" s="192">
        <f t="shared" si="7"/>
        <v>0</v>
      </c>
      <c r="R44" s="192">
        <f t="shared" si="8"/>
        <v>0</v>
      </c>
      <c r="S44" s="192">
        <f t="shared" si="9"/>
        <v>7335.1007772337334</v>
      </c>
      <c r="T44" s="192">
        <f t="shared" si="10"/>
        <v>0</v>
      </c>
      <c r="U44" s="192">
        <f t="shared" si="11"/>
        <v>0</v>
      </c>
    </row>
    <row r="45" spans="1:21" s="137" customFormat="1" ht="12">
      <c r="A45" s="161">
        <v>206</v>
      </c>
      <c r="B45" s="161" t="s">
        <v>396</v>
      </c>
      <c r="C45" s="161" t="s">
        <v>397</v>
      </c>
      <c r="D45" s="161" t="s">
        <v>403</v>
      </c>
      <c r="E45" s="161" t="s">
        <v>271</v>
      </c>
      <c r="F45" s="192">
        <v>23.093477201700001</v>
      </c>
      <c r="G45" s="192">
        <v>0</v>
      </c>
      <c r="H45" s="192">
        <v>0</v>
      </c>
      <c r="I45" s="193">
        <f t="shared" si="1"/>
        <v>0</v>
      </c>
      <c r="J45" s="193">
        <f t="shared" si="2"/>
        <v>0</v>
      </c>
      <c r="K45" s="138">
        <v>4271.2362934399998</v>
      </c>
      <c r="L45" s="192">
        <f t="shared" si="3"/>
        <v>4271.2362934399998</v>
      </c>
      <c r="M45" s="192">
        <f t="shared" si="4"/>
        <v>0</v>
      </c>
      <c r="N45" s="192">
        <f t="shared" si="5"/>
        <v>0</v>
      </c>
      <c r="O45" s="192">
        <v>2612.6109010710843</v>
      </c>
      <c r="P45" s="192">
        <f t="shared" si="6"/>
        <v>2612.6109010710843</v>
      </c>
      <c r="Q45" s="192">
        <f t="shared" si="7"/>
        <v>0</v>
      </c>
      <c r="R45" s="192">
        <f t="shared" si="8"/>
        <v>0</v>
      </c>
      <c r="S45" s="192">
        <f t="shared" si="9"/>
        <v>6883.8471945110841</v>
      </c>
      <c r="T45" s="192">
        <f t="shared" si="10"/>
        <v>0</v>
      </c>
      <c r="U45" s="192">
        <f t="shared" si="11"/>
        <v>0</v>
      </c>
    </row>
    <row r="46" spans="1:21" s="137" customFormat="1" ht="12">
      <c r="A46" s="161">
        <v>207</v>
      </c>
      <c r="B46" s="161" t="s">
        <v>396</v>
      </c>
      <c r="C46" s="161" t="s">
        <v>397</v>
      </c>
      <c r="D46" s="161" t="s">
        <v>403</v>
      </c>
      <c r="E46" s="161" t="s">
        <v>271</v>
      </c>
      <c r="F46" s="192">
        <v>22.035610484799999</v>
      </c>
      <c r="G46" s="192">
        <v>0</v>
      </c>
      <c r="H46" s="192">
        <v>0</v>
      </c>
      <c r="I46" s="193">
        <f t="shared" si="1"/>
        <v>0</v>
      </c>
      <c r="J46" s="193">
        <f t="shared" si="2"/>
        <v>0</v>
      </c>
      <c r="K46" s="138">
        <v>3767.4392008</v>
      </c>
      <c r="L46" s="192">
        <f t="shared" si="3"/>
        <v>3767.4392008</v>
      </c>
      <c r="M46" s="192">
        <f t="shared" si="4"/>
        <v>0</v>
      </c>
      <c r="N46" s="192">
        <f t="shared" si="5"/>
        <v>0</v>
      </c>
      <c r="O46" s="192">
        <v>3003.4367822704166</v>
      </c>
      <c r="P46" s="192">
        <f t="shared" si="6"/>
        <v>3003.4367822704166</v>
      </c>
      <c r="Q46" s="192">
        <f t="shared" si="7"/>
        <v>0</v>
      </c>
      <c r="R46" s="192">
        <f t="shared" si="8"/>
        <v>0</v>
      </c>
      <c r="S46" s="192">
        <f t="shared" si="9"/>
        <v>6770.8759830704166</v>
      </c>
      <c r="T46" s="192">
        <f t="shared" si="10"/>
        <v>0</v>
      </c>
      <c r="U46" s="192">
        <f t="shared" si="11"/>
        <v>0</v>
      </c>
    </row>
    <row r="47" spans="1:21" s="137" customFormat="1" ht="12">
      <c r="A47" s="161">
        <v>208</v>
      </c>
      <c r="B47" s="161" t="s">
        <v>396</v>
      </c>
      <c r="C47" s="161" t="s">
        <v>397</v>
      </c>
      <c r="D47" s="161" t="s">
        <v>403</v>
      </c>
      <c r="E47" s="161" t="s">
        <v>271</v>
      </c>
      <c r="F47" s="192">
        <v>13.1289368002</v>
      </c>
      <c r="G47" s="192">
        <v>0</v>
      </c>
      <c r="H47" s="192">
        <v>0</v>
      </c>
      <c r="I47" s="193">
        <f t="shared" si="1"/>
        <v>0</v>
      </c>
      <c r="J47" s="193">
        <f t="shared" si="2"/>
        <v>0</v>
      </c>
      <c r="K47" s="138">
        <v>2073.8638044499999</v>
      </c>
      <c r="L47" s="192">
        <f t="shared" si="3"/>
        <v>2073.8638044499999</v>
      </c>
      <c r="M47" s="192">
        <f t="shared" si="4"/>
        <v>0</v>
      </c>
      <c r="N47" s="192">
        <f t="shared" si="5"/>
        <v>0</v>
      </c>
      <c r="O47" s="192">
        <v>14818.96977060487</v>
      </c>
      <c r="P47" s="192">
        <f t="shared" si="6"/>
        <v>14818.96977060487</v>
      </c>
      <c r="Q47" s="192">
        <f t="shared" si="7"/>
        <v>0</v>
      </c>
      <c r="R47" s="192">
        <f t="shared" si="8"/>
        <v>0</v>
      </c>
      <c r="S47" s="192">
        <f t="shared" si="9"/>
        <v>16892.833575054869</v>
      </c>
      <c r="T47" s="192">
        <f t="shared" si="10"/>
        <v>0</v>
      </c>
      <c r="U47" s="192">
        <f t="shared" si="11"/>
        <v>0</v>
      </c>
    </row>
    <row r="48" spans="1:21" s="137" customFormat="1" ht="12">
      <c r="A48" s="161">
        <v>209</v>
      </c>
      <c r="B48" s="161" t="s">
        <v>396</v>
      </c>
      <c r="C48" s="161" t="s">
        <v>397</v>
      </c>
      <c r="D48" s="161" t="s">
        <v>403</v>
      </c>
      <c r="E48" s="161" t="s">
        <v>271</v>
      </c>
      <c r="F48" s="192">
        <v>0.58123542071199996</v>
      </c>
      <c r="G48" s="192">
        <v>0</v>
      </c>
      <c r="H48" s="192">
        <v>0</v>
      </c>
      <c r="I48" s="193">
        <f t="shared" si="1"/>
        <v>0</v>
      </c>
      <c r="J48" s="193">
        <f t="shared" si="2"/>
        <v>0</v>
      </c>
      <c r="K48" s="138">
        <v>2656.15198418</v>
      </c>
      <c r="L48" s="192">
        <f t="shared" si="3"/>
        <v>2656.15198418</v>
      </c>
      <c r="M48" s="192">
        <f t="shared" si="4"/>
        <v>0</v>
      </c>
      <c r="N48" s="192">
        <f t="shared" si="5"/>
        <v>0</v>
      </c>
      <c r="O48" s="192">
        <v>6048.7661187759895</v>
      </c>
      <c r="P48" s="192">
        <f t="shared" si="6"/>
        <v>6048.7661187759895</v>
      </c>
      <c r="Q48" s="192">
        <f t="shared" si="7"/>
        <v>0</v>
      </c>
      <c r="R48" s="192">
        <f t="shared" si="8"/>
        <v>0</v>
      </c>
      <c r="S48" s="192">
        <f t="shared" si="9"/>
        <v>8704.9181029559895</v>
      </c>
      <c r="T48" s="192">
        <f t="shared" si="10"/>
        <v>0</v>
      </c>
      <c r="U48" s="192">
        <f t="shared" si="11"/>
        <v>0</v>
      </c>
    </row>
    <row r="49" spans="1:21" s="137" customFormat="1" ht="12">
      <c r="A49" s="161">
        <v>210</v>
      </c>
      <c r="B49" s="161" t="s">
        <v>396</v>
      </c>
      <c r="C49" s="161" t="s">
        <v>397</v>
      </c>
      <c r="D49" s="161" t="s">
        <v>403</v>
      </c>
      <c r="E49" s="161" t="s">
        <v>271</v>
      </c>
      <c r="F49" s="192">
        <v>1.1151796973000001</v>
      </c>
      <c r="G49" s="192">
        <v>0</v>
      </c>
      <c r="H49" s="192">
        <v>0</v>
      </c>
      <c r="I49" s="193">
        <f t="shared" si="1"/>
        <v>0</v>
      </c>
      <c r="J49" s="193">
        <f t="shared" si="2"/>
        <v>0</v>
      </c>
      <c r="K49" s="138">
        <v>4585.8552226100001</v>
      </c>
      <c r="L49" s="192">
        <f t="shared" si="3"/>
        <v>4585.8552226100001</v>
      </c>
      <c r="M49" s="192">
        <f t="shared" si="4"/>
        <v>0</v>
      </c>
      <c r="N49" s="192">
        <f t="shared" si="5"/>
        <v>0</v>
      </c>
      <c r="O49" s="192">
        <v>5962.7005186967572</v>
      </c>
      <c r="P49" s="192">
        <f t="shared" si="6"/>
        <v>5962.7005186967572</v>
      </c>
      <c r="Q49" s="192">
        <f t="shared" si="7"/>
        <v>0</v>
      </c>
      <c r="R49" s="192">
        <f t="shared" si="8"/>
        <v>0</v>
      </c>
      <c r="S49" s="192">
        <f t="shared" si="9"/>
        <v>10548.555741306758</v>
      </c>
      <c r="T49" s="192">
        <f t="shared" si="10"/>
        <v>0</v>
      </c>
      <c r="U49" s="192">
        <f t="shared" si="11"/>
        <v>0</v>
      </c>
    </row>
    <row r="50" spans="1:21" s="137" customFormat="1" ht="12">
      <c r="A50" s="161">
        <v>211</v>
      </c>
      <c r="B50" s="161" t="s">
        <v>396</v>
      </c>
      <c r="C50" s="161" t="s">
        <v>397</v>
      </c>
      <c r="D50" s="161" t="s">
        <v>403</v>
      </c>
      <c r="E50" s="161" t="s">
        <v>271</v>
      </c>
      <c r="F50" s="192">
        <v>6.3792995131500003</v>
      </c>
      <c r="G50" s="192">
        <v>0</v>
      </c>
      <c r="H50" s="192">
        <v>0</v>
      </c>
      <c r="I50" s="193">
        <f t="shared" si="1"/>
        <v>0</v>
      </c>
      <c r="J50" s="193">
        <f t="shared" si="2"/>
        <v>0</v>
      </c>
      <c r="K50" s="138">
        <v>0</v>
      </c>
      <c r="L50" s="192">
        <f t="shared" si="3"/>
        <v>0</v>
      </c>
      <c r="M50" s="192">
        <f t="shared" si="4"/>
        <v>0</v>
      </c>
      <c r="N50" s="192">
        <f t="shared" si="5"/>
        <v>0</v>
      </c>
      <c r="O50" s="192">
        <v>6735.9097574835905</v>
      </c>
      <c r="P50" s="192">
        <f t="shared" si="6"/>
        <v>6735.9097574835905</v>
      </c>
      <c r="Q50" s="192">
        <f t="shared" si="7"/>
        <v>0</v>
      </c>
      <c r="R50" s="192">
        <f t="shared" si="8"/>
        <v>0</v>
      </c>
      <c r="S50" s="192">
        <f t="shared" si="9"/>
        <v>6735.9097574835905</v>
      </c>
      <c r="T50" s="192">
        <f t="shared" si="10"/>
        <v>0</v>
      </c>
      <c r="U50" s="192">
        <f t="shared" si="11"/>
        <v>0</v>
      </c>
    </row>
    <row r="51" spans="1:21" s="137" customFormat="1" ht="12">
      <c r="A51" s="161">
        <v>212</v>
      </c>
      <c r="B51" s="161" t="s">
        <v>396</v>
      </c>
      <c r="C51" s="161" t="s">
        <v>397</v>
      </c>
      <c r="D51" s="161" t="s">
        <v>403</v>
      </c>
      <c r="E51" s="161" t="s">
        <v>271</v>
      </c>
      <c r="F51" s="192">
        <v>1.02749730098E-6</v>
      </c>
      <c r="G51" s="192">
        <v>0</v>
      </c>
      <c r="H51" s="192">
        <v>0</v>
      </c>
      <c r="I51" s="193">
        <f t="shared" si="1"/>
        <v>0</v>
      </c>
      <c r="J51" s="193">
        <f t="shared" si="2"/>
        <v>0</v>
      </c>
      <c r="K51" s="138">
        <v>0</v>
      </c>
      <c r="L51" s="192">
        <f t="shared" si="3"/>
        <v>0</v>
      </c>
      <c r="M51" s="192">
        <f t="shared" si="4"/>
        <v>0</v>
      </c>
      <c r="N51" s="192">
        <f t="shared" si="5"/>
        <v>0</v>
      </c>
      <c r="O51" s="192">
        <v>2104.6604200377365</v>
      </c>
      <c r="P51" s="192">
        <f t="shared" si="6"/>
        <v>2104.6604200377365</v>
      </c>
      <c r="Q51" s="192">
        <f t="shared" si="7"/>
        <v>0</v>
      </c>
      <c r="R51" s="192">
        <f t="shared" si="8"/>
        <v>0</v>
      </c>
      <c r="S51" s="192">
        <f t="shared" si="9"/>
        <v>2104.6604200377365</v>
      </c>
      <c r="T51" s="192">
        <f t="shared" si="10"/>
        <v>0</v>
      </c>
      <c r="U51" s="192">
        <f t="shared" si="11"/>
        <v>0</v>
      </c>
    </row>
    <row r="52" spans="1:21" s="137" customFormat="1" ht="12">
      <c r="A52" s="161">
        <v>213</v>
      </c>
      <c r="B52" s="161" t="s">
        <v>396</v>
      </c>
      <c r="C52" s="161" t="s">
        <v>397</v>
      </c>
      <c r="D52" s="161" t="s">
        <v>403</v>
      </c>
      <c r="E52" s="161" t="s">
        <v>271</v>
      </c>
      <c r="F52" s="192">
        <v>0</v>
      </c>
      <c r="G52" s="192">
        <v>0</v>
      </c>
      <c r="H52" s="192">
        <v>0</v>
      </c>
      <c r="I52" s="193">
        <f t="shared" si="1"/>
        <v>0</v>
      </c>
      <c r="J52" s="193">
        <f t="shared" si="2"/>
        <v>0</v>
      </c>
      <c r="K52" s="138">
        <v>1443.91212941</v>
      </c>
      <c r="L52" s="192">
        <f t="shared" si="3"/>
        <v>1443.91212941</v>
      </c>
      <c r="M52" s="192">
        <f t="shared" si="4"/>
        <v>0</v>
      </c>
      <c r="N52" s="192">
        <f t="shared" si="5"/>
        <v>0</v>
      </c>
      <c r="O52" s="192">
        <v>4696.6425878531036</v>
      </c>
      <c r="P52" s="192">
        <f t="shared" si="6"/>
        <v>4696.6425878531036</v>
      </c>
      <c r="Q52" s="192">
        <f t="shared" si="7"/>
        <v>0</v>
      </c>
      <c r="R52" s="192">
        <f t="shared" si="8"/>
        <v>0</v>
      </c>
      <c r="S52" s="192">
        <f t="shared" si="9"/>
        <v>6140.5547172631032</v>
      </c>
      <c r="T52" s="192">
        <f t="shared" si="10"/>
        <v>0</v>
      </c>
      <c r="U52" s="192">
        <f t="shared" si="11"/>
        <v>0</v>
      </c>
    </row>
    <row r="53" spans="1:21" s="137" customFormat="1" ht="12">
      <c r="A53" s="161">
        <v>301</v>
      </c>
      <c r="B53" s="161" t="s">
        <v>396</v>
      </c>
      <c r="C53" s="161" t="s">
        <v>397</v>
      </c>
      <c r="D53" s="161" t="s">
        <v>404</v>
      </c>
      <c r="E53" s="161" t="s">
        <v>271</v>
      </c>
      <c r="F53" s="192">
        <v>11.2922846213</v>
      </c>
      <c r="G53" s="192">
        <v>0</v>
      </c>
      <c r="H53" s="192">
        <v>0</v>
      </c>
      <c r="I53" s="193">
        <f t="shared" si="1"/>
        <v>0</v>
      </c>
      <c r="J53" s="193">
        <f t="shared" si="2"/>
        <v>0</v>
      </c>
      <c r="K53" s="138">
        <v>215.193505536</v>
      </c>
      <c r="L53" s="192">
        <f t="shared" si="3"/>
        <v>215.193505536</v>
      </c>
      <c r="M53" s="192">
        <f t="shared" si="4"/>
        <v>0</v>
      </c>
      <c r="N53" s="192">
        <f t="shared" si="5"/>
        <v>0</v>
      </c>
      <c r="O53" s="192">
        <v>1815.5661979336455</v>
      </c>
      <c r="P53" s="192">
        <f t="shared" si="6"/>
        <v>1815.5661979336455</v>
      </c>
      <c r="Q53" s="192">
        <f t="shared" si="7"/>
        <v>0</v>
      </c>
      <c r="R53" s="192">
        <f t="shared" si="8"/>
        <v>0</v>
      </c>
      <c r="S53" s="192">
        <f t="shared" si="9"/>
        <v>2030.7597034696455</v>
      </c>
      <c r="T53" s="192">
        <f t="shared" si="10"/>
        <v>0</v>
      </c>
      <c r="U53" s="192">
        <f t="shared" si="11"/>
        <v>0</v>
      </c>
    </row>
    <row r="54" spans="1:21" s="137" customFormat="1" ht="12">
      <c r="A54" s="161">
        <v>302</v>
      </c>
      <c r="B54" s="161" t="s">
        <v>396</v>
      </c>
      <c r="C54" s="161" t="s">
        <v>397</v>
      </c>
      <c r="D54" s="161" t="s">
        <v>404</v>
      </c>
      <c r="E54" s="161" t="s">
        <v>271</v>
      </c>
      <c r="F54" s="192">
        <v>9.1195679491299995</v>
      </c>
      <c r="G54" s="192">
        <v>0</v>
      </c>
      <c r="H54" s="192">
        <v>0</v>
      </c>
      <c r="I54" s="193">
        <f t="shared" si="1"/>
        <v>0</v>
      </c>
      <c r="J54" s="193">
        <f t="shared" si="2"/>
        <v>0</v>
      </c>
      <c r="K54" s="138">
        <v>145.48628944500001</v>
      </c>
      <c r="L54" s="192">
        <f t="shared" si="3"/>
        <v>145.48628944500001</v>
      </c>
      <c r="M54" s="192">
        <f t="shared" si="4"/>
        <v>0</v>
      </c>
      <c r="N54" s="192">
        <f t="shared" si="5"/>
        <v>0</v>
      </c>
      <c r="O54" s="192">
        <v>1468.4180949925185</v>
      </c>
      <c r="P54" s="192">
        <f t="shared" si="6"/>
        <v>1468.4180949925185</v>
      </c>
      <c r="Q54" s="192">
        <f t="shared" si="7"/>
        <v>0</v>
      </c>
      <c r="R54" s="192">
        <f t="shared" si="8"/>
        <v>0</v>
      </c>
      <c r="S54" s="192">
        <f t="shared" si="9"/>
        <v>1613.9043844375185</v>
      </c>
      <c r="T54" s="192">
        <f t="shared" si="10"/>
        <v>0</v>
      </c>
      <c r="U54" s="192">
        <f t="shared" si="11"/>
        <v>0</v>
      </c>
    </row>
    <row r="55" spans="1:21" s="137" customFormat="1" ht="12">
      <c r="A55" s="161">
        <v>303</v>
      </c>
      <c r="B55" s="161" t="s">
        <v>396</v>
      </c>
      <c r="C55" s="161" t="s">
        <v>397</v>
      </c>
      <c r="D55" s="161" t="s">
        <v>404</v>
      </c>
      <c r="E55" s="161" t="s">
        <v>271</v>
      </c>
      <c r="F55" s="192">
        <v>5.00045161157</v>
      </c>
      <c r="G55" s="192">
        <v>0</v>
      </c>
      <c r="H55" s="192">
        <v>0</v>
      </c>
      <c r="I55" s="193">
        <f t="shared" si="1"/>
        <v>0</v>
      </c>
      <c r="J55" s="193">
        <f t="shared" si="2"/>
        <v>0</v>
      </c>
      <c r="K55" s="138">
        <v>614.21641738699998</v>
      </c>
      <c r="L55" s="192">
        <f t="shared" si="3"/>
        <v>614.21641738699998</v>
      </c>
      <c r="M55" s="192">
        <f t="shared" si="4"/>
        <v>0</v>
      </c>
      <c r="N55" s="192">
        <f t="shared" si="5"/>
        <v>0</v>
      </c>
      <c r="O55" s="192">
        <v>2487.6090787519079</v>
      </c>
      <c r="P55" s="192">
        <f t="shared" si="6"/>
        <v>2487.6090787519079</v>
      </c>
      <c r="Q55" s="192">
        <f t="shared" si="7"/>
        <v>0</v>
      </c>
      <c r="R55" s="192">
        <f t="shared" si="8"/>
        <v>0</v>
      </c>
      <c r="S55" s="192">
        <f t="shared" si="9"/>
        <v>3101.825496138908</v>
      </c>
      <c r="T55" s="192">
        <f t="shared" si="10"/>
        <v>0</v>
      </c>
      <c r="U55" s="192">
        <f t="shared" si="11"/>
        <v>0</v>
      </c>
    </row>
    <row r="56" spans="1:21" s="137" customFormat="1" ht="12">
      <c r="A56" s="161">
        <v>304</v>
      </c>
      <c r="B56" s="161" t="s">
        <v>396</v>
      </c>
      <c r="C56" s="161" t="s">
        <v>397</v>
      </c>
      <c r="D56" s="161" t="s">
        <v>404</v>
      </c>
      <c r="E56" s="161" t="s">
        <v>271</v>
      </c>
      <c r="F56" s="192">
        <v>3.6926967264999999</v>
      </c>
      <c r="G56" s="192">
        <v>0</v>
      </c>
      <c r="H56" s="192">
        <v>0</v>
      </c>
      <c r="I56" s="193">
        <f t="shared" si="1"/>
        <v>0</v>
      </c>
      <c r="J56" s="193">
        <f t="shared" si="2"/>
        <v>0</v>
      </c>
      <c r="K56" s="138">
        <v>789.00563517000001</v>
      </c>
      <c r="L56" s="192">
        <f t="shared" si="3"/>
        <v>789.00563517000001</v>
      </c>
      <c r="M56" s="192">
        <f t="shared" si="4"/>
        <v>0</v>
      </c>
      <c r="N56" s="192">
        <f t="shared" si="5"/>
        <v>0</v>
      </c>
      <c r="O56" s="192">
        <v>530.28196388052368</v>
      </c>
      <c r="P56" s="192">
        <f t="shared" si="6"/>
        <v>530.28196388052368</v>
      </c>
      <c r="Q56" s="192">
        <f t="shared" si="7"/>
        <v>0</v>
      </c>
      <c r="R56" s="192">
        <f t="shared" si="8"/>
        <v>0</v>
      </c>
      <c r="S56" s="192">
        <f t="shared" si="9"/>
        <v>1319.2875990505236</v>
      </c>
      <c r="T56" s="192">
        <f t="shared" si="10"/>
        <v>0</v>
      </c>
      <c r="U56" s="192">
        <f t="shared" si="11"/>
        <v>0</v>
      </c>
    </row>
    <row r="57" spans="1:21" s="137" customFormat="1" ht="12">
      <c r="A57" s="161">
        <v>305</v>
      </c>
      <c r="B57" s="161" t="s">
        <v>396</v>
      </c>
      <c r="C57" s="161" t="s">
        <v>397</v>
      </c>
      <c r="D57" s="161" t="s">
        <v>404</v>
      </c>
      <c r="E57" s="161" t="s">
        <v>271</v>
      </c>
      <c r="F57" s="192">
        <v>2.0899315498300002</v>
      </c>
      <c r="G57" s="192">
        <v>0</v>
      </c>
      <c r="H57" s="192">
        <v>0</v>
      </c>
      <c r="I57" s="193">
        <f t="shared" si="1"/>
        <v>0</v>
      </c>
      <c r="J57" s="193">
        <f t="shared" si="2"/>
        <v>0</v>
      </c>
      <c r="K57" s="138">
        <v>1190.2634537599999</v>
      </c>
      <c r="L57" s="192">
        <f t="shared" si="3"/>
        <v>1190.2634537599999</v>
      </c>
      <c r="M57" s="192">
        <f t="shared" si="4"/>
        <v>0</v>
      </c>
      <c r="N57" s="192">
        <f t="shared" si="5"/>
        <v>0</v>
      </c>
      <c r="O57" s="192">
        <v>417.63217594803837</v>
      </c>
      <c r="P57" s="192">
        <f t="shared" si="6"/>
        <v>417.63217594803837</v>
      </c>
      <c r="Q57" s="192">
        <f t="shared" si="7"/>
        <v>0</v>
      </c>
      <c r="R57" s="192">
        <f t="shared" si="8"/>
        <v>0</v>
      </c>
      <c r="S57" s="192">
        <f t="shared" si="9"/>
        <v>1607.8956297080383</v>
      </c>
      <c r="T57" s="192">
        <f t="shared" si="10"/>
        <v>0</v>
      </c>
      <c r="U57" s="192">
        <f t="shared" si="11"/>
        <v>0</v>
      </c>
    </row>
    <row r="58" spans="1:21" s="137" customFormat="1" ht="12">
      <c r="A58" s="161">
        <v>306</v>
      </c>
      <c r="B58" s="161" t="s">
        <v>396</v>
      </c>
      <c r="C58" s="161" t="s">
        <v>397</v>
      </c>
      <c r="D58" s="161" t="s">
        <v>404</v>
      </c>
      <c r="E58" s="161" t="s">
        <v>271</v>
      </c>
      <c r="F58" s="192">
        <v>3.89257166838</v>
      </c>
      <c r="G58" s="192">
        <v>0</v>
      </c>
      <c r="H58" s="192">
        <v>0</v>
      </c>
      <c r="I58" s="193">
        <f t="shared" si="1"/>
        <v>0</v>
      </c>
      <c r="J58" s="193">
        <f t="shared" si="2"/>
        <v>0</v>
      </c>
      <c r="K58" s="138">
        <v>781.87857297300002</v>
      </c>
      <c r="L58" s="192">
        <f t="shared" si="3"/>
        <v>781.87857297300002</v>
      </c>
      <c r="M58" s="192">
        <f t="shared" si="4"/>
        <v>0</v>
      </c>
      <c r="N58" s="192">
        <f t="shared" si="5"/>
        <v>0</v>
      </c>
      <c r="O58" s="192">
        <v>1089.8564570943795</v>
      </c>
      <c r="P58" s="192">
        <f t="shared" si="6"/>
        <v>1089.8564570943795</v>
      </c>
      <c r="Q58" s="192">
        <f t="shared" si="7"/>
        <v>0</v>
      </c>
      <c r="R58" s="192">
        <f t="shared" si="8"/>
        <v>0</v>
      </c>
      <c r="S58" s="192">
        <f t="shared" si="9"/>
        <v>1871.7350300673795</v>
      </c>
      <c r="T58" s="192">
        <f t="shared" si="10"/>
        <v>0</v>
      </c>
      <c r="U58" s="192">
        <f t="shared" si="11"/>
        <v>0</v>
      </c>
    </row>
    <row r="59" spans="1:21" s="137" customFormat="1" ht="12">
      <c r="A59" s="161">
        <v>307</v>
      </c>
      <c r="B59" s="161" t="s">
        <v>396</v>
      </c>
      <c r="C59" s="161" t="s">
        <v>397</v>
      </c>
      <c r="D59" s="161" t="s">
        <v>404</v>
      </c>
      <c r="E59" s="161" t="s">
        <v>271</v>
      </c>
      <c r="F59" s="192">
        <v>5.0948880683600004</v>
      </c>
      <c r="G59" s="192">
        <v>0</v>
      </c>
      <c r="H59" s="192">
        <v>0</v>
      </c>
      <c r="I59" s="193">
        <f t="shared" si="1"/>
        <v>0</v>
      </c>
      <c r="J59" s="193">
        <f t="shared" si="2"/>
        <v>0</v>
      </c>
      <c r="K59" s="138">
        <v>940.27718272599998</v>
      </c>
      <c r="L59" s="192">
        <f t="shared" si="3"/>
        <v>940.27718272599998</v>
      </c>
      <c r="M59" s="192">
        <f t="shared" si="4"/>
        <v>0</v>
      </c>
      <c r="N59" s="192">
        <f t="shared" si="5"/>
        <v>0</v>
      </c>
      <c r="O59" s="192">
        <v>960.2131479882388</v>
      </c>
      <c r="P59" s="192">
        <f t="shared" si="6"/>
        <v>960.2131479882388</v>
      </c>
      <c r="Q59" s="192">
        <f t="shared" si="7"/>
        <v>0</v>
      </c>
      <c r="R59" s="192">
        <f t="shared" si="8"/>
        <v>0</v>
      </c>
      <c r="S59" s="192">
        <f t="shared" si="9"/>
        <v>1900.4903307142388</v>
      </c>
      <c r="T59" s="192">
        <f t="shared" si="10"/>
        <v>0</v>
      </c>
      <c r="U59" s="192">
        <f t="shared" si="11"/>
        <v>0</v>
      </c>
    </row>
    <row r="60" spans="1:21" s="137" customFormat="1" ht="12">
      <c r="A60" s="161">
        <v>308</v>
      </c>
      <c r="B60" s="161" t="s">
        <v>396</v>
      </c>
      <c r="C60" s="161" t="s">
        <v>397</v>
      </c>
      <c r="D60" s="161" t="s">
        <v>404</v>
      </c>
      <c r="E60" s="161" t="s">
        <v>271</v>
      </c>
      <c r="F60" s="192">
        <v>19.334513361399999</v>
      </c>
      <c r="G60" s="192">
        <v>0</v>
      </c>
      <c r="H60" s="192">
        <v>0</v>
      </c>
      <c r="I60" s="193">
        <f t="shared" si="1"/>
        <v>0</v>
      </c>
      <c r="J60" s="193">
        <f t="shared" si="2"/>
        <v>0</v>
      </c>
      <c r="K60" s="138">
        <v>1.9000794701499999</v>
      </c>
      <c r="L60" s="192">
        <f t="shared" si="3"/>
        <v>1.9000794701499999</v>
      </c>
      <c r="M60" s="192">
        <f t="shared" si="4"/>
        <v>0</v>
      </c>
      <c r="N60" s="192">
        <f t="shared" si="5"/>
        <v>0</v>
      </c>
      <c r="O60" s="192">
        <v>92.008148808556001</v>
      </c>
      <c r="P60" s="192">
        <f t="shared" si="6"/>
        <v>92.008148808556001</v>
      </c>
      <c r="Q60" s="192">
        <f t="shared" si="7"/>
        <v>0</v>
      </c>
      <c r="R60" s="192">
        <f t="shared" si="8"/>
        <v>0</v>
      </c>
      <c r="S60" s="192">
        <f t="shared" si="9"/>
        <v>93.908228278706005</v>
      </c>
      <c r="T60" s="192">
        <f t="shared" si="10"/>
        <v>0</v>
      </c>
      <c r="U60" s="192">
        <f t="shared" si="11"/>
        <v>0</v>
      </c>
    </row>
    <row r="61" spans="1:21" s="137" customFormat="1" ht="12">
      <c r="A61" s="161">
        <v>309</v>
      </c>
      <c r="B61" s="161" t="s">
        <v>396</v>
      </c>
      <c r="C61" s="161" t="s">
        <v>397</v>
      </c>
      <c r="D61" s="161" t="s">
        <v>405</v>
      </c>
      <c r="E61" s="161" t="s">
        <v>271</v>
      </c>
      <c r="F61" s="192">
        <v>22.368172880199999</v>
      </c>
      <c r="G61" s="192">
        <v>0</v>
      </c>
      <c r="H61" s="192">
        <v>0</v>
      </c>
      <c r="I61" s="193">
        <f t="shared" si="1"/>
        <v>0</v>
      </c>
      <c r="J61" s="193">
        <f t="shared" si="2"/>
        <v>0</v>
      </c>
      <c r="K61" s="138">
        <v>0</v>
      </c>
      <c r="L61" s="192">
        <f t="shared" si="3"/>
        <v>0</v>
      </c>
      <c r="M61" s="192">
        <f t="shared" si="4"/>
        <v>0</v>
      </c>
      <c r="N61" s="192">
        <f t="shared" si="5"/>
        <v>0</v>
      </c>
      <c r="O61" s="192">
        <v>72.660037066010602</v>
      </c>
      <c r="P61" s="192">
        <f t="shared" si="6"/>
        <v>72.660037066010602</v>
      </c>
      <c r="Q61" s="192">
        <f t="shared" si="7"/>
        <v>0</v>
      </c>
      <c r="R61" s="192">
        <f t="shared" si="8"/>
        <v>0</v>
      </c>
      <c r="S61" s="192">
        <f t="shared" si="9"/>
        <v>72.660037066010602</v>
      </c>
      <c r="T61" s="192">
        <f t="shared" si="10"/>
        <v>0</v>
      </c>
      <c r="U61" s="192">
        <f t="shared" si="11"/>
        <v>0</v>
      </c>
    </row>
    <row r="62" spans="1:21" s="137" customFormat="1" ht="12">
      <c r="A62" s="161">
        <v>310</v>
      </c>
      <c r="B62" s="161" t="s">
        <v>396</v>
      </c>
      <c r="C62" s="161" t="s">
        <v>397</v>
      </c>
      <c r="D62" s="161" t="s">
        <v>406</v>
      </c>
      <c r="E62" s="161" t="s">
        <v>271</v>
      </c>
      <c r="F62" s="192">
        <v>27.906462335800001</v>
      </c>
      <c r="G62" s="192">
        <v>0</v>
      </c>
      <c r="H62" s="192">
        <v>0</v>
      </c>
      <c r="I62" s="193">
        <f t="shared" si="1"/>
        <v>0</v>
      </c>
      <c r="J62" s="193">
        <f t="shared" si="2"/>
        <v>0</v>
      </c>
      <c r="K62" s="138">
        <v>0</v>
      </c>
      <c r="L62" s="192">
        <f t="shared" si="3"/>
        <v>0</v>
      </c>
      <c r="M62" s="192">
        <f t="shared" si="4"/>
        <v>0</v>
      </c>
      <c r="N62" s="192">
        <f t="shared" si="5"/>
        <v>0</v>
      </c>
      <c r="O62" s="192">
        <v>2016.6383126056994</v>
      </c>
      <c r="P62" s="192">
        <f t="shared" si="6"/>
        <v>2016.6383126056994</v>
      </c>
      <c r="Q62" s="192">
        <f t="shared" si="7"/>
        <v>0</v>
      </c>
      <c r="R62" s="192">
        <f t="shared" si="8"/>
        <v>0</v>
      </c>
      <c r="S62" s="192">
        <f t="shared" si="9"/>
        <v>2016.6383126056994</v>
      </c>
      <c r="T62" s="192">
        <f t="shared" si="10"/>
        <v>0</v>
      </c>
      <c r="U62" s="192">
        <f t="shared" si="11"/>
        <v>0</v>
      </c>
    </row>
    <row r="63" spans="1:21" s="137" customFormat="1" ht="12">
      <c r="A63" s="161">
        <v>311</v>
      </c>
      <c r="B63" s="161" t="s">
        <v>396</v>
      </c>
      <c r="C63" s="161" t="s">
        <v>397</v>
      </c>
      <c r="D63" s="161" t="s">
        <v>406</v>
      </c>
      <c r="E63" s="161" t="s">
        <v>271</v>
      </c>
      <c r="F63" s="192">
        <v>62.112213508899998</v>
      </c>
      <c r="G63" s="192">
        <v>0</v>
      </c>
      <c r="H63" s="192">
        <v>0</v>
      </c>
      <c r="I63" s="193">
        <f t="shared" si="1"/>
        <v>0</v>
      </c>
      <c r="J63" s="193">
        <f t="shared" si="2"/>
        <v>0</v>
      </c>
      <c r="K63" s="138">
        <v>0</v>
      </c>
      <c r="L63" s="192">
        <f t="shared" si="3"/>
        <v>0</v>
      </c>
      <c r="M63" s="192">
        <f t="shared" si="4"/>
        <v>0</v>
      </c>
      <c r="N63" s="192">
        <f t="shared" si="5"/>
        <v>0</v>
      </c>
      <c r="O63" s="192">
        <v>199.27661072891149</v>
      </c>
      <c r="P63" s="192">
        <f t="shared" si="6"/>
        <v>199.27661072891149</v>
      </c>
      <c r="Q63" s="192">
        <f t="shared" si="7"/>
        <v>0</v>
      </c>
      <c r="R63" s="192">
        <f t="shared" si="8"/>
        <v>0</v>
      </c>
      <c r="S63" s="192">
        <f t="shared" si="9"/>
        <v>199.27661072891149</v>
      </c>
      <c r="T63" s="192">
        <f t="shared" si="10"/>
        <v>0</v>
      </c>
      <c r="U63" s="192">
        <f t="shared" si="11"/>
        <v>0</v>
      </c>
    </row>
    <row r="64" spans="1:21" s="137" customFormat="1" ht="12">
      <c r="A64" s="161">
        <v>312</v>
      </c>
      <c r="B64" s="161" t="s">
        <v>396</v>
      </c>
      <c r="C64" s="161" t="s">
        <v>397</v>
      </c>
      <c r="D64" s="161" t="s">
        <v>404</v>
      </c>
      <c r="E64" s="161" t="s">
        <v>271</v>
      </c>
      <c r="F64" s="192">
        <v>20.5868380561</v>
      </c>
      <c r="G64" s="192">
        <v>0</v>
      </c>
      <c r="H64" s="192">
        <v>0</v>
      </c>
      <c r="I64" s="193">
        <f t="shared" si="1"/>
        <v>0</v>
      </c>
      <c r="J64" s="193">
        <f t="shared" si="2"/>
        <v>0</v>
      </c>
      <c r="K64" s="138">
        <v>1290.8062945300001</v>
      </c>
      <c r="L64" s="192">
        <f t="shared" si="3"/>
        <v>1290.8062945300001</v>
      </c>
      <c r="M64" s="192">
        <f t="shared" si="4"/>
        <v>0</v>
      </c>
      <c r="N64" s="192">
        <f t="shared" si="5"/>
        <v>0</v>
      </c>
      <c r="O64" s="192">
        <v>324.34205634609566</v>
      </c>
      <c r="P64" s="192">
        <f t="shared" si="6"/>
        <v>324.34205634609566</v>
      </c>
      <c r="Q64" s="192">
        <f t="shared" si="7"/>
        <v>0</v>
      </c>
      <c r="R64" s="192">
        <f t="shared" si="8"/>
        <v>0</v>
      </c>
      <c r="S64" s="192">
        <f t="shared" si="9"/>
        <v>1615.1483508760957</v>
      </c>
      <c r="T64" s="192">
        <f t="shared" si="10"/>
        <v>0</v>
      </c>
      <c r="U64" s="192">
        <f t="shared" si="11"/>
        <v>0</v>
      </c>
    </row>
    <row r="65" spans="1:21" s="137" customFormat="1" ht="12">
      <c r="A65" s="161">
        <v>313</v>
      </c>
      <c r="B65" s="161" t="s">
        <v>396</v>
      </c>
      <c r="C65" s="161" t="s">
        <v>397</v>
      </c>
      <c r="D65" s="161" t="s">
        <v>406</v>
      </c>
      <c r="E65" s="161" t="s">
        <v>271</v>
      </c>
      <c r="F65" s="192">
        <v>21.23155715</v>
      </c>
      <c r="G65" s="192">
        <v>0</v>
      </c>
      <c r="H65" s="192">
        <v>0</v>
      </c>
      <c r="I65" s="193">
        <f t="shared" si="1"/>
        <v>0</v>
      </c>
      <c r="J65" s="193">
        <f t="shared" si="2"/>
        <v>0</v>
      </c>
      <c r="K65" s="138">
        <v>0</v>
      </c>
      <c r="L65" s="192">
        <f t="shared" si="3"/>
        <v>0</v>
      </c>
      <c r="M65" s="192">
        <f t="shared" si="4"/>
        <v>0</v>
      </c>
      <c r="N65" s="192">
        <f t="shared" si="5"/>
        <v>0</v>
      </c>
      <c r="O65" s="192">
        <v>174.87201017253761</v>
      </c>
      <c r="P65" s="192">
        <f t="shared" si="6"/>
        <v>174.87201017253761</v>
      </c>
      <c r="Q65" s="192">
        <f t="shared" si="7"/>
        <v>0</v>
      </c>
      <c r="R65" s="192">
        <f t="shared" si="8"/>
        <v>0</v>
      </c>
      <c r="S65" s="192">
        <f t="shared" si="9"/>
        <v>174.87201017253761</v>
      </c>
      <c r="T65" s="192">
        <f t="shared" si="10"/>
        <v>0</v>
      </c>
      <c r="U65" s="192">
        <f t="shared" si="11"/>
        <v>0</v>
      </c>
    </row>
    <row r="66" spans="1:21" s="137" customFormat="1" ht="12">
      <c r="A66" s="161">
        <v>314</v>
      </c>
      <c r="B66" s="161" t="s">
        <v>396</v>
      </c>
      <c r="C66" s="161" t="s">
        <v>397</v>
      </c>
      <c r="D66" s="161" t="s">
        <v>406</v>
      </c>
      <c r="E66" s="161" t="s">
        <v>271</v>
      </c>
      <c r="F66" s="192">
        <v>7.6215425580699998</v>
      </c>
      <c r="G66" s="192">
        <v>0</v>
      </c>
      <c r="H66" s="192">
        <v>0</v>
      </c>
      <c r="I66" s="193">
        <f t="shared" si="1"/>
        <v>0</v>
      </c>
      <c r="J66" s="193">
        <f t="shared" si="2"/>
        <v>0</v>
      </c>
      <c r="K66" s="138">
        <v>0</v>
      </c>
      <c r="L66" s="192">
        <f t="shared" si="3"/>
        <v>0</v>
      </c>
      <c r="M66" s="192">
        <f t="shared" si="4"/>
        <v>0</v>
      </c>
      <c r="N66" s="192">
        <f t="shared" si="5"/>
        <v>0</v>
      </c>
      <c r="O66" s="192">
        <v>330.38639277983543</v>
      </c>
      <c r="P66" s="192">
        <f t="shared" si="6"/>
        <v>330.38639277983543</v>
      </c>
      <c r="Q66" s="192">
        <f t="shared" si="7"/>
        <v>0</v>
      </c>
      <c r="R66" s="192">
        <f t="shared" si="8"/>
        <v>0</v>
      </c>
      <c r="S66" s="192">
        <f t="shared" si="9"/>
        <v>330.38639277983543</v>
      </c>
      <c r="T66" s="192">
        <f t="shared" si="10"/>
        <v>0</v>
      </c>
      <c r="U66" s="192">
        <f t="shared" si="11"/>
        <v>0</v>
      </c>
    </row>
    <row r="67" spans="1:21" s="137" customFormat="1" ht="12">
      <c r="A67" s="161">
        <v>315</v>
      </c>
      <c r="B67" s="161" t="s">
        <v>396</v>
      </c>
      <c r="C67" s="161" t="s">
        <v>397</v>
      </c>
      <c r="D67" s="161" t="s">
        <v>407</v>
      </c>
      <c r="E67" s="161" t="s">
        <v>271</v>
      </c>
      <c r="F67" s="192">
        <v>25.210695358300001</v>
      </c>
      <c r="G67" s="192">
        <v>0</v>
      </c>
      <c r="H67" s="192">
        <v>0</v>
      </c>
      <c r="I67" s="193">
        <f t="shared" si="1"/>
        <v>0</v>
      </c>
      <c r="J67" s="193">
        <f t="shared" si="2"/>
        <v>0</v>
      </c>
      <c r="K67" s="138">
        <v>1436.37695532</v>
      </c>
      <c r="L67" s="192">
        <f t="shared" si="3"/>
        <v>1436.37695532</v>
      </c>
      <c r="M67" s="192">
        <f t="shared" si="4"/>
        <v>0</v>
      </c>
      <c r="N67" s="192">
        <f t="shared" si="5"/>
        <v>0</v>
      </c>
      <c r="O67" s="192">
        <v>2062.8240739761764</v>
      </c>
      <c r="P67" s="192">
        <f t="shared" si="6"/>
        <v>2062.8240739761764</v>
      </c>
      <c r="Q67" s="192">
        <f t="shared" si="7"/>
        <v>0</v>
      </c>
      <c r="R67" s="192">
        <f t="shared" si="8"/>
        <v>0</v>
      </c>
      <c r="S67" s="192">
        <f t="shared" si="9"/>
        <v>3499.2010292961763</v>
      </c>
      <c r="T67" s="192">
        <f t="shared" si="10"/>
        <v>0</v>
      </c>
      <c r="U67" s="192">
        <f t="shared" si="11"/>
        <v>0</v>
      </c>
    </row>
    <row r="68" spans="1:21" s="137" customFormat="1" ht="12">
      <c r="A68" s="161">
        <v>316</v>
      </c>
      <c r="B68" s="161" t="s">
        <v>396</v>
      </c>
      <c r="C68" s="161" t="s">
        <v>397</v>
      </c>
      <c r="D68" s="161" t="s">
        <v>407</v>
      </c>
      <c r="E68" s="161" t="s">
        <v>271</v>
      </c>
      <c r="F68" s="192">
        <v>16.617433523199999</v>
      </c>
      <c r="G68" s="192">
        <v>0</v>
      </c>
      <c r="H68" s="192">
        <v>0</v>
      </c>
      <c r="I68" s="193">
        <f t="shared" si="1"/>
        <v>0</v>
      </c>
      <c r="J68" s="193">
        <f t="shared" si="2"/>
        <v>0</v>
      </c>
      <c r="K68" s="138">
        <v>856.66422461599996</v>
      </c>
      <c r="L68" s="192">
        <f t="shared" si="3"/>
        <v>856.66422461599996</v>
      </c>
      <c r="M68" s="192">
        <f t="shared" si="4"/>
        <v>0</v>
      </c>
      <c r="N68" s="192">
        <f t="shared" si="5"/>
        <v>0</v>
      </c>
      <c r="O68" s="192">
        <v>81.113433770473151</v>
      </c>
      <c r="P68" s="192">
        <f t="shared" si="6"/>
        <v>81.113433770473151</v>
      </c>
      <c r="Q68" s="192">
        <f t="shared" si="7"/>
        <v>0</v>
      </c>
      <c r="R68" s="192">
        <f t="shared" si="8"/>
        <v>0</v>
      </c>
      <c r="S68" s="192">
        <f t="shared" si="9"/>
        <v>937.77765838647315</v>
      </c>
      <c r="T68" s="192">
        <f t="shared" si="10"/>
        <v>0</v>
      </c>
      <c r="U68" s="192">
        <f t="shared" si="11"/>
        <v>0</v>
      </c>
    </row>
    <row r="69" spans="1:21" s="137" customFormat="1" ht="12">
      <c r="A69" s="161">
        <v>317</v>
      </c>
      <c r="B69" s="161" t="s">
        <v>396</v>
      </c>
      <c r="C69" s="161" t="s">
        <v>397</v>
      </c>
      <c r="D69" s="161" t="s">
        <v>407</v>
      </c>
      <c r="E69" s="161" t="s">
        <v>271</v>
      </c>
      <c r="F69" s="192">
        <v>13.6069344653</v>
      </c>
      <c r="G69" s="192">
        <v>0</v>
      </c>
      <c r="H69" s="192">
        <v>0</v>
      </c>
      <c r="I69" s="193">
        <f t="shared" si="1"/>
        <v>0</v>
      </c>
      <c r="J69" s="193">
        <f t="shared" si="2"/>
        <v>0</v>
      </c>
      <c r="K69" s="138">
        <v>656.367550016</v>
      </c>
      <c r="L69" s="192">
        <f t="shared" si="3"/>
        <v>656.367550016</v>
      </c>
      <c r="M69" s="192">
        <f t="shared" si="4"/>
        <v>0</v>
      </c>
      <c r="N69" s="192">
        <f t="shared" si="5"/>
        <v>0</v>
      </c>
      <c r="O69" s="192">
        <v>756.85338081871646</v>
      </c>
      <c r="P69" s="192">
        <f t="shared" si="6"/>
        <v>756.85338081871646</v>
      </c>
      <c r="Q69" s="192">
        <f t="shared" si="7"/>
        <v>0</v>
      </c>
      <c r="R69" s="192">
        <f t="shared" si="8"/>
        <v>0</v>
      </c>
      <c r="S69" s="192">
        <f t="shared" si="9"/>
        <v>1413.2209308347165</v>
      </c>
      <c r="T69" s="192">
        <f t="shared" si="10"/>
        <v>0</v>
      </c>
      <c r="U69" s="192">
        <f t="shared" si="11"/>
        <v>0</v>
      </c>
    </row>
    <row r="70" spans="1:21" s="137" customFormat="1" ht="12">
      <c r="A70" s="161">
        <v>318</v>
      </c>
      <c r="B70" s="161" t="s">
        <v>396</v>
      </c>
      <c r="C70" s="161" t="s">
        <v>397</v>
      </c>
      <c r="D70" s="161" t="s">
        <v>406</v>
      </c>
      <c r="E70" s="161" t="s">
        <v>271</v>
      </c>
      <c r="F70" s="192">
        <v>34.848901981200001</v>
      </c>
      <c r="G70" s="192">
        <v>0</v>
      </c>
      <c r="H70" s="192">
        <v>0</v>
      </c>
      <c r="I70" s="193">
        <f t="shared" si="1"/>
        <v>0</v>
      </c>
      <c r="J70" s="193">
        <f t="shared" si="2"/>
        <v>0</v>
      </c>
      <c r="K70" s="138">
        <v>6916.8735290000004</v>
      </c>
      <c r="L70" s="192">
        <f t="shared" si="3"/>
        <v>6916.8735290000004</v>
      </c>
      <c r="M70" s="192">
        <f t="shared" si="4"/>
        <v>0</v>
      </c>
      <c r="N70" s="192">
        <f t="shared" si="5"/>
        <v>0</v>
      </c>
      <c r="O70" s="192">
        <v>1493.0740861290133</v>
      </c>
      <c r="P70" s="192">
        <f t="shared" si="6"/>
        <v>1493.0740861290133</v>
      </c>
      <c r="Q70" s="192">
        <f t="shared" si="7"/>
        <v>0</v>
      </c>
      <c r="R70" s="192">
        <f t="shared" si="8"/>
        <v>0</v>
      </c>
      <c r="S70" s="192">
        <f t="shared" si="9"/>
        <v>8409.9476151290146</v>
      </c>
      <c r="T70" s="192">
        <f t="shared" si="10"/>
        <v>0</v>
      </c>
      <c r="U70" s="192">
        <f t="shared" si="11"/>
        <v>0</v>
      </c>
    </row>
    <row r="71" spans="1:21" s="137" customFormat="1" ht="12">
      <c r="A71" s="161">
        <v>319</v>
      </c>
      <c r="B71" s="161" t="s">
        <v>396</v>
      </c>
      <c r="C71" s="161" t="s">
        <v>397</v>
      </c>
      <c r="D71" s="161" t="s">
        <v>408</v>
      </c>
      <c r="E71" s="161" t="s">
        <v>271</v>
      </c>
      <c r="F71" s="192">
        <v>20.125608034500001</v>
      </c>
      <c r="G71" s="192">
        <v>0</v>
      </c>
      <c r="H71" s="192">
        <v>0</v>
      </c>
      <c r="I71" s="193">
        <f t="shared" si="1"/>
        <v>0</v>
      </c>
      <c r="J71" s="193">
        <f t="shared" si="2"/>
        <v>0</v>
      </c>
      <c r="K71" s="138">
        <v>0</v>
      </c>
      <c r="L71" s="192">
        <f t="shared" si="3"/>
        <v>0</v>
      </c>
      <c r="M71" s="192">
        <f t="shared" si="4"/>
        <v>0</v>
      </c>
      <c r="N71" s="192">
        <f t="shared" si="5"/>
        <v>0</v>
      </c>
      <c r="O71" s="192">
        <v>453.85781920025403</v>
      </c>
      <c r="P71" s="192">
        <f t="shared" si="6"/>
        <v>453.85781920025403</v>
      </c>
      <c r="Q71" s="192">
        <f t="shared" si="7"/>
        <v>0</v>
      </c>
      <c r="R71" s="192">
        <f t="shared" si="8"/>
        <v>0</v>
      </c>
      <c r="S71" s="192">
        <f t="shared" si="9"/>
        <v>453.85781920025403</v>
      </c>
      <c r="T71" s="192">
        <f t="shared" si="10"/>
        <v>0</v>
      </c>
      <c r="U71" s="192">
        <f t="shared" si="11"/>
        <v>0</v>
      </c>
    </row>
    <row r="72" spans="1:21" s="137" customFormat="1" ht="12">
      <c r="A72" s="161">
        <v>320</v>
      </c>
      <c r="B72" s="161" t="s">
        <v>396</v>
      </c>
      <c r="C72" s="161" t="s">
        <v>397</v>
      </c>
      <c r="D72" s="161" t="s">
        <v>407</v>
      </c>
      <c r="E72" s="161" t="s">
        <v>271</v>
      </c>
      <c r="F72" s="192">
        <v>22.992752439899999</v>
      </c>
      <c r="G72" s="192">
        <v>0</v>
      </c>
      <c r="H72" s="192">
        <v>0</v>
      </c>
      <c r="I72" s="193">
        <f t="shared" si="1"/>
        <v>0</v>
      </c>
      <c r="J72" s="193">
        <f t="shared" si="2"/>
        <v>0</v>
      </c>
      <c r="K72" s="138">
        <v>0</v>
      </c>
      <c r="L72" s="192">
        <f t="shared" si="3"/>
        <v>0</v>
      </c>
      <c r="M72" s="192">
        <f t="shared" si="4"/>
        <v>0</v>
      </c>
      <c r="N72" s="192">
        <f t="shared" si="5"/>
        <v>0</v>
      </c>
      <c r="O72" s="192">
        <v>3476.5740332574992</v>
      </c>
      <c r="P72" s="192">
        <f t="shared" si="6"/>
        <v>3476.5740332574992</v>
      </c>
      <c r="Q72" s="192">
        <f t="shared" si="7"/>
        <v>0</v>
      </c>
      <c r="R72" s="192">
        <f t="shared" si="8"/>
        <v>0</v>
      </c>
      <c r="S72" s="192">
        <f t="shared" si="9"/>
        <v>3476.5740332574992</v>
      </c>
      <c r="T72" s="192">
        <f t="shared" si="10"/>
        <v>0</v>
      </c>
      <c r="U72" s="192">
        <f t="shared" si="11"/>
        <v>0</v>
      </c>
    </row>
    <row r="73" spans="1:21" s="137" customFormat="1" ht="12">
      <c r="A73" s="161">
        <v>321</v>
      </c>
      <c r="B73" s="161" t="s">
        <v>396</v>
      </c>
      <c r="C73" s="161" t="s">
        <v>397</v>
      </c>
      <c r="D73" s="161" t="s">
        <v>409</v>
      </c>
      <c r="E73" s="161" t="s">
        <v>271</v>
      </c>
      <c r="F73" s="192">
        <v>0.59144634757299996</v>
      </c>
      <c r="G73" s="192">
        <v>0</v>
      </c>
      <c r="H73" s="192">
        <v>0</v>
      </c>
      <c r="I73" s="193">
        <f t="shared" si="1"/>
        <v>0</v>
      </c>
      <c r="J73" s="193">
        <f t="shared" si="2"/>
        <v>0</v>
      </c>
      <c r="K73" s="138">
        <v>0</v>
      </c>
      <c r="L73" s="192">
        <f t="shared" si="3"/>
        <v>0</v>
      </c>
      <c r="M73" s="192">
        <f t="shared" si="4"/>
        <v>0</v>
      </c>
      <c r="N73" s="192">
        <f t="shared" si="5"/>
        <v>0</v>
      </c>
      <c r="O73" s="192">
        <v>14.104310053886062</v>
      </c>
      <c r="P73" s="192">
        <f t="shared" si="6"/>
        <v>14.104310053886062</v>
      </c>
      <c r="Q73" s="192">
        <f t="shared" si="7"/>
        <v>0</v>
      </c>
      <c r="R73" s="192">
        <f t="shared" si="8"/>
        <v>0</v>
      </c>
      <c r="S73" s="192">
        <f t="shared" si="9"/>
        <v>14.104310053886062</v>
      </c>
      <c r="T73" s="192">
        <f t="shared" si="10"/>
        <v>0</v>
      </c>
      <c r="U73" s="192">
        <f t="shared" si="11"/>
        <v>0</v>
      </c>
    </row>
    <row r="74" spans="1:21" s="137" customFormat="1" ht="12">
      <c r="A74" s="161">
        <v>322</v>
      </c>
      <c r="B74" s="161" t="s">
        <v>396</v>
      </c>
      <c r="C74" s="161" t="s">
        <v>397</v>
      </c>
      <c r="D74" s="161" t="s">
        <v>409</v>
      </c>
      <c r="E74" s="161" t="s">
        <v>271</v>
      </c>
      <c r="F74" s="192">
        <v>15.0257357601</v>
      </c>
      <c r="G74" s="192">
        <v>0</v>
      </c>
      <c r="H74" s="192">
        <v>0</v>
      </c>
      <c r="I74" s="193">
        <f t="shared" ref="I74:I137" si="12">IF(G74&gt;0,G74/F74,0)</f>
        <v>0</v>
      </c>
      <c r="J74" s="193">
        <f t="shared" ref="J74:J137" si="13">IF(E74="Greenfield",1-I74,0)</f>
        <v>0</v>
      </c>
      <c r="K74" s="138">
        <v>0</v>
      </c>
      <c r="L74" s="192">
        <f t="shared" ref="L74:L137" si="14">IF($E74="Established",$K74,0)</f>
        <v>0</v>
      </c>
      <c r="M74" s="192">
        <f t="shared" ref="M74:M137" si="15">IF($E74="Greenfield",$K74*I74,0)</f>
        <v>0</v>
      </c>
      <c r="N74" s="192">
        <f t="shared" ref="N74:N137" si="16">IF($E74="Greenfield",$K74*J74,0)</f>
        <v>0</v>
      </c>
      <c r="O74" s="192">
        <v>117.82693027952122</v>
      </c>
      <c r="P74" s="192">
        <f t="shared" ref="P74:P137" si="17">IF($E74="Established",$O74,0)</f>
        <v>117.82693027952122</v>
      </c>
      <c r="Q74" s="192">
        <f t="shared" ref="Q74:Q137" si="18">IF($E74="Greenfield",$O74*I74,0)</f>
        <v>0</v>
      </c>
      <c r="R74" s="192">
        <f t="shared" ref="R74:R137" si="19">IF($E74="Greenfield",$O74*J74,0)</f>
        <v>0</v>
      </c>
      <c r="S74" s="192">
        <f t="shared" ref="S74:S137" si="20">L74+P74</f>
        <v>117.82693027952122</v>
      </c>
      <c r="T74" s="192">
        <f t="shared" ref="T74:T137" si="21">M74+Q74</f>
        <v>0</v>
      </c>
      <c r="U74" s="192">
        <f t="shared" ref="U74:U137" si="22">N74+R74</f>
        <v>0</v>
      </c>
    </row>
    <row r="75" spans="1:21" s="137" customFormat="1" ht="12">
      <c r="A75" s="161">
        <v>323</v>
      </c>
      <c r="B75" s="161" t="s">
        <v>396</v>
      </c>
      <c r="C75" s="161" t="s">
        <v>397</v>
      </c>
      <c r="D75" s="161" t="s">
        <v>409</v>
      </c>
      <c r="E75" s="161" t="s">
        <v>271</v>
      </c>
      <c r="F75" s="192">
        <v>35.969874311200002</v>
      </c>
      <c r="G75" s="192">
        <v>0</v>
      </c>
      <c r="H75" s="192">
        <v>0</v>
      </c>
      <c r="I75" s="193">
        <f t="shared" si="12"/>
        <v>0</v>
      </c>
      <c r="J75" s="193">
        <f t="shared" si="13"/>
        <v>0</v>
      </c>
      <c r="K75" s="138">
        <v>0</v>
      </c>
      <c r="L75" s="192">
        <f t="shared" si="14"/>
        <v>0</v>
      </c>
      <c r="M75" s="192">
        <f t="shared" si="15"/>
        <v>0</v>
      </c>
      <c r="N75" s="192">
        <f t="shared" si="16"/>
        <v>0</v>
      </c>
      <c r="O75" s="192">
        <v>1199.5303121897189</v>
      </c>
      <c r="P75" s="192">
        <f t="shared" si="17"/>
        <v>1199.5303121897189</v>
      </c>
      <c r="Q75" s="192">
        <f t="shared" si="18"/>
        <v>0</v>
      </c>
      <c r="R75" s="192">
        <f t="shared" si="19"/>
        <v>0</v>
      </c>
      <c r="S75" s="192">
        <f t="shared" si="20"/>
        <v>1199.5303121897189</v>
      </c>
      <c r="T75" s="192">
        <f t="shared" si="21"/>
        <v>0</v>
      </c>
      <c r="U75" s="192">
        <f t="shared" si="22"/>
        <v>0</v>
      </c>
    </row>
    <row r="76" spans="1:21" s="137" customFormat="1" ht="12">
      <c r="A76" s="161">
        <v>324</v>
      </c>
      <c r="B76" s="161" t="s">
        <v>396</v>
      </c>
      <c r="C76" s="161" t="s">
        <v>397</v>
      </c>
      <c r="D76" s="161" t="s">
        <v>410</v>
      </c>
      <c r="E76" s="161" t="s">
        <v>271</v>
      </c>
      <c r="F76" s="192">
        <v>9.7617828916100002</v>
      </c>
      <c r="G76" s="192">
        <v>0</v>
      </c>
      <c r="H76" s="192">
        <v>0</v>
      </c>
      <c r="I76" s="193">
        <f t="shared" si="12"/>
        <v>0</v>
      </c>
      <c r="J76" s="193">
        <f t="shared" si="13"/>
        <v>0</v>
      </c>
      <c r="K76" s="138">
        <v>0</v>
      </c>
      <c r="L76" s="192">
        <f t="shared" si="14"/>
        <v>0</v>
      </c>
      <c r="M76" s="192">
        <f t="shared" si="15"/>
        <v>0</v>
      </c>
      <c r="N76" s="192">
        <f t="shared" si="16"/>
        <v>0</v>
      </c>
      <c r="O76" s="192">
        <v>58.598196218888681</v>
      </c>
      <c r="P76" s="192">
        <f t="shared" si="17"/>
        <v>58.598196218888681</v>
      </c>
      <c r="Q76" s="192">
        <f t="shared" si="18"/>
        <v>0</v>
      </c>
      <c r="R76" s="192">
        <f t="shared" si="19"/>
        <v>0</v>
      </c>
      <c r="S76" s="192">
        <f t="shared" si="20"/>
        <v>58.598196218888681</v>
      </c>
      <c r="T76" s="192">
        <f t="shared" si="21"/>
        <v>0</v>
      </c>
      <c r="U76" s="192">
        <f t="shared" si="22"/>
        <v>0</v>
      </c>
    </row>
    <row r="77" spans="1:21" s="137" customFormat="1" ht="12">
      <c r="A77" s="161">
        <v>325</v>
      </c>
      <c r="B77" s="161" t="s">
        <v>396</v>
      </c>
      <c r="C77" s="161" t="s">
        <v>397</v>
      </c>
      <c r="D77" s="161" t="s">
        <v>409</v>
      </c>
      <c r="E77" s="161" t="s">
        <v>271</v>
      </c>
      <c r="F77" s="192">
        <v>41.664178685400003</v>
      </c>
      <c r="G77" s="192">
        <v>0</v>
      </c>
      <c r="H77" s="192">
        <v>0</v>
      </c>
      <c r="I77" s="193">
        <f t="shared" si="12"/>
        <v>0</v>
      </c>
      <c r="J77" s="193">
        <f t="shared" si="13"/>
        <v>0</v>
      </c>
      <c r="K77" s="138">
        <v>0</v>
      </c>
      <c r="L77" s="192">
        <f t="shared" si="14"/>
        <v>0</v>
      </c>
      <c r="M77" s="192">
        <f t="shared" si="15"/>
        <v>0</v>
      </c>
      <c r="N77" s="192">
        <f t="shared" si="16"/>
        <v>0</v>
      </c>
      <c r="O77" s="192">
        <v>2477.0668461667451</v>
      </c>
      <c r="P77" s="192">
        <f t="shared" si="17"/>
        <v>2477.0668461667451</v>
      </c>
      <c r="Q77" s="192">
        <f t="shared" si="18"/>
        <v>0</v>
      </c>
      <c r="R77" s="192">
        <f t="shared" si="19"/>
        <v>0</v>
      </c>
      <c r="S77" s="192">
        <f t="shared" si="20"/>
        <v>2477.0668461667451</v>
      </c>
      <c r="T77" s="192">
        <f t="shared" si="21"/>
        <v>0</v>
      </c>
      <c r="U77" s="192">
        <f t="shared" si="22"/>
        <v>0</v>
      </c>
    </row>
    <row r="78" spans="1:21" s="137" customFormat="1" ht="12">
      <c r="A78" s="161">
        <v>326</v>
      </c>
      <c r="B78" s="161" t="s">
        <v>396</v>
      </c>
      <c r="C78" s="161" t="s">
        <v>397</v>
      </c>
      <c r="D78" s="161" t="s">
        <v>409</v>
      </c>
      <c r="E78" s="161" t="s">
        <v>271</v>
      </c>
      <c r="F78" s="192">
        <v>20.402600002500002</v>
      </c>
      <c r="G78" s="192">
        <v>0</v>
      </c>
      <c r="H78" s="192">
        <v>0</v>
      </c>
      <c r="I78" s="193">
        <f t="shared" si="12"/>
        <v>0</v>
      </c>
      <c r="J78" s="193">
        <f t="shared" si="13"/>
        <v>0</v>
      </c>
      <c r="K78" s="138">
        <v>0</v>
      </c>
      <c r="L78" s="192">
        <f t="shared" si="14"/>
        <v>0</v>
      </c>
      <c r="M78" s="192">
        <f t="shared" si="15"/>
        <v>0</v>
      </c>
      <c r="N78" s="192">
        <f t="shared" si="16"/>
        <v>0</v>
      </c>
      <c r="O78" s="192">
        <v>707.72758360945977</v>
      </c>
      <c r="P78" s="192">
        <f t="shared" si="17"/>
        <v>707.72758360945977</v>
      </c>
      <c r="Q78" s="192">
        <f t="shared" si="18"/>
        <v>0</v>
      </c>
      <c r="R78" s="192">
        <f t="shared" si="19"/>
        <v>0</v>
      </c>
      <c r="S78" s="192">
        <f t="shared" si="20"/>
        <v>707.72758360945977</v>
      </c>
      <c r="T78" s="192">
        <f t="shared" si="21"/>
        <v>0</v>
      </c>
      <c r="U78" s="192">
        <f t="shared" si="22"/>
        <v>0</v>
      </c>
    </row>
    <row r="79" spans="1:21" s="137" customFormat="1" ht="12">
      <c r="A79" s="161">
        <v>327</v>
      </c>
      <c r="B79" s="161" t="s">
        <v>396</v>
      </c>
      <c r="C79" s="161" t="s">
        <v>397</v>
      </c>
      <c r="D79" s="161" t="s">
        <v>410</v>
      </c>
      <c r="E79" s="161" t="s">
        <v>271</v>
      </c>
      <c r="F79" s="192">
        <v>51.851554956599998</v>
      </c>
      <c r="G79" s="192">
        <v>0</v>
      </c>
      <c r="H79" s="192">
        <v>0</v>
      </c>
      <c r="I79" s="193">
        <f t="shared" si="12"/>
        <v>0</v>
      </c>
      <c r="J79" s="193">
        <f t="shared" si="13"/>
        <v>0</v>
      </c>
      <c r="K79" s="138">
        <v>0</v>
      </c>
      <c r="L79" s="192">
        <f t="shared" si="14"/>
        <v>0</v>
      </c>
      <c r="M79" s="192">
        <f t="shared" si="15"/>
        <v>0</v>
      </c>
      <c r="N79" s="192">
        <f t="shared" si="16"/>
        <v>0</v>
      </c>
      <c r="O79" s="192">
        <v>1974.5921488359959</v>
      </c>
      <c r="P79" s="192">
        <f t="shared" si="17"/>
        <v>1974.5921488359959</v>
      </c>
      <c r="Q79" s="192">
        <f t="shared" si="18"/>
        <v>0</v>
      </c>
      <c r="R79" s="192">
        <f t="shared" si="19"/>
        <v>0</v>
      </c>
      <c r="S79" s="192">
        <f t="shared" si="20"/>
        <v>1974.5921488359959</v>
      </c>
      <c r="T79" s="192">
        <f t="shared" si="21"/>
        <v>0</v>
      </c>
      <c r="U79" s="192">
        <f t="shared" si="22"/>
        <v>0</v>
      </c>
    </row>
    <row r="80" spans="1:21" s="137" customFormat="1" ht="12">
      <c r="A80" s="161">
        <v>328</v>
      </c>
      <c r="B80" s="161" t="s">
        <v>396</v>
      </c>
      <c r="C80" s="161" t="s">
        <v>397</v>
      </c>
      <c r="D80" s="161" t="s">
        <v>411</v>
      </c>
      <c r="E80" s="161" t="s">
        <v>271</v>
      </c>
      <c r="F80" s="192">
        <v>6.2102394327199999</v>
      </c>
      <c r="G80" s="192">
        <v>0</v>
      </c>
      <c r="H80" s="192">
        <v>0</v>
      </c>
      <c r="I80" s="193">
        <f t="shared" si="12"/>
        <v>0</v>
      </c>
      <c r="J80" s="193">
        <f t="shared" si="13"/>
        <v>0</v>
      </c>
      <c r="K80" s="138">
        <v>123.590631198</v>
      </c>
      <c r="L80" s="192">
        <f t="shared" si="14"/>
        <v>123.590631198</v>
      </c>
      <c r="M80" s="192">
        <f t="shared" si="15"/>
        <v>0</v>
      </c>
      <c r="N80" s="192">
        <f t="shared" si="16"/>
        <v>0</v>
      </c>
      <c r="O80" s="192">
        <v>1423.9134718851499</v>
      </c>
      <c r="P80" s="192">
        <f t="shared" si="17"/>
        <v>1423.9134718851499</v>
      </c>
      <c r="Q80" s="192">
        <f t="shared" si="18"/>
        <v>0</v>
      </c>
      <c r="R80" s="192">
        <f t="shared" si="19"/>
        <v>0</v>
      </c>
      <c r="S80" s="192">
        <f t="shared" si="20"/>
        <v>1547.5041030831499</v>
      </c>
      <c r="T80" s="192">
        <f t="shared" si="21"/>
        <v>0</v>
      </c>
      <c r="U80" s="192">
        <f t="shared" si="22"/>
        <v>0</v>
      </c>
    </row>
    <row r="81" spans="1:21" s="137" customFormat="1" ht="12">
      <c r="A81" s="161">
        <v>329</v>
      </c>
      <c r="B81" s="161" t="s">
        <v>396</v>
      </c>
      <c r="C81" s="161" t="s">
        <v>397</v>
      </c>
      <c r="D81" s="161" t="s">
        <v>409</v>
      </c>
      <c r="E81" s="161" t="s">
        <v>271</v>
      </c>
      <c r="F81" s="192">
        <v>24.161643551099999</v>
      </c>
      <c r="G81" s="192">
        <v>0</v>
      </c>
      <c r="H81" s="192">
        <v>0</v>
      </c>
      <c r="I81" s="193">
        <f t="shared" si="12"/>
        <v>0</v>
      </c>
      <c r="J81" s="193">
        <f t="shared" si="13"/>
        <v>0</v>
      </c>
      <c r="K81" s="138">
        <v>0</v>
      </c>
      <c r="L81" s="192">
        <f t="shared" si="14"/>
        <v>0</v>
      </c>
      <c r="M81" s="192">
        <f t="shared" si="15"/>
        <v>0</v>
      </c>
      <c r="N81" s="192">
        <f t="shared" si="16"/>
        <v>0</v>
      </c>
      <c r="O81" s="192">
        <v>1040.0710066154641</v>
      </c>
      <c r="P81" s="192">
        <f t="shared" si="17"/>
        <v>1040.0710066154641</v>
      </c>
      <c r="Q81" s="192">
        <f t="shared" si="18"/>
        <v>0</v>
      </c>
      <c r="R81" s="192">
        <f t="shared" si="19"/>
        <v>0</v>
      </c>
      <c r="S81" s="192">
        <f t="shared" si="20"/>
        <v>1040.0710066154641</v>
      </c>
      <c r="T81" s="192">
        <f t="shared" si="21"/>
        <v>0</v>
      </c>
      <c r="U81" s="192">
        <f t="shared" si="22"/>
        <v>0</v>
      </c>
    </row>
    <row r="82" spans="1:21" s="137" customFormat="1" ht="12">
      <c r="A82" s="161">
        <v>330</v>
      </c>
      <c r="B82" s="161" t="s">
        <v>396</v>
      </c>
      <c r="C82" s="161" t="s">
        <v>397</v>
      </c>
      <c r="D82" s="161" t="s">
        <v>409</v>
      </c>
      <c r="E82" s="161" t="s">
        <v>271</v>
      </c>
      <c r="F82" s="192">
        <v>41.195374701399999</v>
      </c>
      <c r="G82" s="192">
        <v>0</v>
      </c>
      <c r="H82" s="192">
        <v>0</v>
      </c>
      <c r="I82" s="193">
        <f t="shared" si="12"/>
        <v>0</v>
      </c>
      <c r="J82" s="193">
        <f t="shared" si="13"/>
        <v>0</v>
      </c>
      <c r="K82" s="138">
        <v>0</v>
      </c>
      <c r="L82" s="192">
        <f t="shared" si="14"/>
        <v>0</v>
      </c>
      <c r="M82" s="192">
        <f t="shared" si="15"/>
        <v>0</v>
      </c>
      <c r="N82" s="192">
        <f t="shared" si="16"/>
        <v>0</v>
      </c>
      <c r="O82" s="192">
        <v>1983.6921452096785</v>
      </c>
      <c r="P82" s="192">
        <f t="shared" si="17"/>
        <v>1983.6921452096785</v>
      </c>
      <c r="Q82" s="192">
        <f t="shared" si="18"/>
        <v>0</v>
      </c>
      <c r="R82" s="192">
        <f t="shared" si="19"/>
        <v>0</v>
      </c>
      <c r="S82" s="192">
        <f t="shared" si="20"/>
        <v>1983.6921452096785</v>
      </c>
      <c r="T82" s="192">
        <f t="shared" si="21"/>
        <v>0</v>
      </c>
      <c r="U82" s="192">
        <f t="shared" si="22"/>
        <v>0</v>
      </c>
    </row>
    <row r="83" spans="1:21" s="137" customFormat="1" ht="12">
      <c r="A83" s="161">
        <v>331</v>
      </c>
      <c r="B83" s="161" t="s">
        <v>396</v>
      </c>
      <c r="C83" s="161" t="s">
        <v>397</v>
      </c>
      <c r="D83" s="161" t="s">
        <v>409</v>
      </c>
      <c r="E83" s="161" t="s">
        <v>271</v>
      </c>
      <c r="F83" s="192">
        <v>42.468720036100002</v>
      </c>
      <c r="G83" s="192">
        <v>0</v>
      </c>
      <c r="H83" s="192">
        <v>0</v>
      </c>
      <c r="I83" s="193">
        <f t="shared" si="12"/>
        <v>0</v>
      </c>
      <c r="J83" s="193">
        <f t="shared" si="13"/>
        <v>0</v>
      </c>
      <c r="K83" s="138">
        <v>0</v>
      </c>
      <c r="L83" s="192">
        <f t="shared" si="14"/>
        <v>0</v>
      </c>
      <c r="M83" s="192">
        <f t="shared" si="15"/>
        <v>0</v>
      </c>
      <c r="N83" s="192">
        <f t="shared" si="16"/>
        <v>0</v>
      </c>
      <c r="O83" s="192">
        <v>3580.6441833586155</v>
      </c>
      <c r="P83" s="192">
        <f t="shared" si="17"/>
        <v>3580.6441833586155</v>
      </c>
      <c r="Q83" s="192">
        <f t="shared" si="18"/>
        <v>0</v>
      </c>
      <c r="R83" s="192">
        <f t="shared" si="19"/>
        <v>0</v>
      </c>
      <c r="S83" s="192">
        <f t="shared" si="20"/>
        <v>3580.6441833586155</v>
      </c>
      <c r="T83" s="192">
        <f t="shared" si="21"/>
        <v>0</v>
      </c>
      <c r="U83" s="192">
        <f t="shared" si="22"/>
        <v>0</v>
      </c>
    </row>
    <row r="84" spans="1:21" s="137" customFormat="1" ht="12">
      <c r="A84" s="161">
        <v>332</v>
      </c>
      <c r="B84" s="161" t="s">
        <v>396</v>
      </c>
      <c r="C84" s="161" t="s">
        <v>397</v>
      </c>
      <c r="D84" s="161" t="s">
        <v>411</v>
      </c>
      <c r="E84" s="161" t="s">
        <v>271</v>
      </c>
      <c r="F84" s="192">
        <v>18.107963709100002</v>
      </c>
      <c r="G84" s="192">
        <v>0</v>
      </c>
      <c r="H84" s="192">
        <v>0</v>
      </c>
      <c r="I84" s="193">
        <f t="shared" si="12"/>
        <v>0</v>
      </c>
      <c r="J84" s="193">
        <f t="shared" si="13"/>
        <v>0</v>
      </c>
      <c r="K84" s="138">
        <v>408.79675647699997</v>
      </c>
      <c r="L84" s="192">
        <f t="shared" si="14"/>
        <v>408.79675647699997</v>
      </c>
      <c r="M84" s="192">
        <f t="shared" si="15"/>
        <v>0</v>
      </c>
      <c r="N84" s="192">
        <f t="shared" si="16"/>
        <v>0</v>
      </c>
      <c r="O84" s="192">
        <v>4269.2394463221362</v>
      </c>
      <c r="P84" s="192">
        <f t="shared" si="17"/>
        <v>4269.2394463221362</v>
      </c>
      <c r="Q84" s="192">
        <f t="shared" si="18"/>
        <v>0</v>
      </c>
      <c r="R84" s="192">
        <f t="shared" si="19"/>
        <v>0</v>
      </c>
      <c r="S84" s="192">
        <f t="shared" si="20"/>
        <v>4678.0362027991359</v>
      </c>
      <c r="T84" s="192">
        <f t="shared" si="21"/>
        <v>0</v>
      </c>
      <c r="U84" s="192">
        <f t="shared" si="22"/>
        <v>0</v>
      </c>
    </row>
    <row r="85" spans="1:21" s="137" customFormat="1" ht="12">
      <c r="A85" s="161">
        <v>333</v>
      </c>
      <c r="B85" s="161" t="s">
        <v>396</v>
      </c>
      <c r="C85" s="161" t="s">
        <v>397</v>
      </c>
      <c r="D85" s="161" t="s">
        <v>409</v>
      </c>
      <c r="E85" s="161" t="s">
        <v>271</v>
      </c>
      <c r="F85" s="192">
        <v>18.206433369999999</v>
      </c>
      <c r="G85" s="192">
        <v>0</v>
      </c>
      <c r="H85" s="192">
        <v>0</v>
      </c>
      <c r="I85" s="193">
        <f t="shared" si="12"/>
        <v>0</v>
      </c>
      <c r="J85" s="193">
        <f t="shared" si="13"/>
        <v>0</v>
      </c>
      <c r="K85" s="138">
        <v>6688.8450886800001</v>
      </c>
      <c r="L85" s="192">
        <f t="shared" si="14"/>
        <v>6688.8450886800001</v>
      </c>
      <c r="M85" s="192">
        <f t="shared" si="15"/>
        <v>0</v>
      </c>
      <c r="N85" s="192">
        <f t="shared" si="16"/>
        <v>0</v>
      </c>
      <c r="O85" s="192">
        <v>5006.753645487488</v>
      </c>
      <c r="P85" s="192">
        <f t="shared" si="17"/>
        <v>5006.753645487488</v>
      </c>
      <c r="Q85" s="192">
        <f t="shared" si="18"/>
        <v>0</v>
      </c>
      <c r="R85" s="192">
        <f t="shared" si="19"/>
        <v>0</v>
      </c>
      <c r="S85" s="192">
        <f t="shared" si="20"/>
        <v>11695.598734167488</v>
      </c>
      <c r="T85" s="192">
        <f t="shared" si="21"/>
        <v>0</v>
      </c>
      <c r="U85" s="192">
        <f t="shared" si="22"/>
        <v>0</v>
      </c>
    </row>
    <row r="86" spans="1:21" s="137" customFormat="1" ht="12">
      <c r="A86" s="161">
        <v>334</v>
      </c>
      <c r="B86" s="161" t="s">
        <v>396</v>
      </c>
      <c r="C86" s="161" t="s">
        <v>397</v>
      </c>
      <c r="D86" s="161" t="s">
        <v>409</v>
      </c>
      <c r="E86" s="161" t="s">
        <v>271</v>
      </c>
      <c r="F86" s="192">
        <v>46.055819913699999</v>
      </c>
      <c r="G86" s="192">
        <v>0</v>
      </c>
      <c r="H86" s="192">
        <v>0</v>
      </c>
      <c r="I86" s="193">
        <f t="shared" si="12"/>
        <v>0</v>
      </c>
      <c r="J86" s="193">
        <f t="shared" si="13"/>
        <v>0</v>
      </c>
      <c r="K86" s="138">
        <v>0</v>
      </c>
      <c r="L86" s="192">
        <f t="shared" si="14"/>
        <v>0</v>
      </c>
      <c r="M86" s="192">
        <f t="shared" si="15"/>
        <v>0</v>
      </c>
      <c r="N86" s="192">
        <f t="shared" si="16"/>
        <v>0</v>
      </c>
      <c r="O86" s="192">
        <v>2758.3396519218791</v>
      </c>
      <c r="P86" s="192">
        <f t="shared" si="17"/>
        <v>2758.3396519218791</v>
      </c>
      <c r="Q86" s="192">
        <f t="shared" si="18"/>
        <v>0</v>
      </c>
      <c r="R86" s="192">
        <f t="shared" si="19"/>
        <v>0</v>
      </c>
      <c r="S86" s="192">
        <f t="shared" si="20"/>
        <v>2758.3396519218791</v>
      </c>
      <c r="T86" s="192">
        <f t="shared" si="21"/>
        <v>0</v>
      </c>
      <c r="U86" s="192">
        <f t="shared" si="22"/>
        <v>0</v>
      </c>
    </row>
    <row r="87" spans="1:21" s="137" customFormat="1" ht="12">
      <c r="A87" s="161">
        <v>335</v>
      </c>
      <c r="B87" s="161" t="s">
        <v>396</v>
      </c>
      <c r="C87" s="161" t="s">
        <v>397</v>
      </c>
      <c r="D87" s="161" t="s">
        <v>409</v>
      </c>
      <c r="E87" s="161" t="s">
        <v>271</v>
      </c>
      <c r="F87" s="192">
        <v>12.0457853379</v>
      </c>
      <c r="G87" s="192">
        <v>0</v>
      </c>
      <c r="H87" s="192">
        <v>0</v>
      </c>
      <c r="I87" s="193">
        <f t="shared" si="12"/>
        <v>0</v>
      </c>
      <c r="J87" s="193">
        <f t="shared" si="13"/>
        <v>0</v>
      </c>
      <c r="K87" s="138">
        <v>4629.1825659100004</v>
      </c>
      <c r="L87" s="192">
        <f t="shared" si="14"/>
        <v>4629.1825659100004</v>
      </c>
      <c r="M87" s="192">
        <f t="shared" si="15"/>
        <v>0</v>
      </c>
      <c r="N87" s="192">
        <f t="shared" si="16"/>
        <v>0</v>
      </c>
      <c r="O87" s="192">
        <v>4191.4931628695831</v>
      </c>
      <c r="P87" s="192">
        <f t="shared" si="17"/>
        <v>4191.4931628695831</v>
      </c>
      <c r="Q87" s="192">
        <f t="shared" si="18"/>
        <v>0</v>
      </c>
      <c r="R87" s="192">
        <f t="shared" si="19"/>
        <v>0</v>
      </c>
      <c r="S87" s="192">
        <f t="shared" si="20"/>
        <v>8820.6757287795845</v>
      </c>
      <c r="T87" s="192">
        <f t="shared" si="21"/>
        <v>0</v>
      </c>
      <c r="U87" s="192">
        <f t="shared" si="22"/>
        <v>0</v>
      </c>
    </row>
    <row r="88" spans="1:21" s="137" customFormat="1" ht="12">
      <c r="A88" s="161">
        <v>336</v>
      </c>
      <c r="B88" s="161" t="s">
        <v>396</v>
      </c>
      <c r="C88" s="161" t="s">
        <v>397</v>
      </c>
      <c r="D88" s="161" t="s">
        <v>409</v>
      </c>
      <c r="E88" s="161" t="s">
        <v>271</v>
      </c>
      <c r="F88" s="192">
        <v>45.863055869699998</v>
      </c>
      <c r="G88" s="192">
        <v>0</v>
      </c>
      <c r="H88" s="192">
        <v>0</v>
      </c>
      <c r="I88" s="193">
        <f t="shared" si="12"/>
        <v>0</v>
      </c>
      <c r="J88" s="193">
        <f t="shared" si="13"/>
        <v>0</v>
      </c>
      <c r="K88" s="138">
        <v>1595.32799529</v>
      </c>
      <c r="L88" s="192">
        <f t="shared" si="14"/>
        <v>1595.32799529</v>
      </c>
      <c r="M88" s="192">
        <f t="shared" si="15"/>
        <v>0</v>
      </c>
      <c r="N88" s="192">
        <f t="shared" si="16"/>
        <v>0</v>
      </c>
      <c r="O88" s="192">
        <v>6605.1689477176014</v>
      </c>
      <c r="P88" s="192">
        <f t="shared" si="17"/>
        <v>6605.1689477176014</v>
      </c>
      <c r="Q88" s="192">
        <f t="shared" si="18"/>
        <v>0</v>
      </c>
      <c r="R88" s="192">
        <f t="shared" si="19"/>
        <v>0</v>
      </c>
      <c r="S88" s="192">
        <f t="shared" si="20"/>
        <v>8200.4969430076017</v>
      </c>
      <c r="T88" s="192">
        <f t="shared" si="21"/>
        <v>0</v>
      </c>
      <c r="U88" s="192">
        <f t="shared" si="22"/>
        <v>0</v>
      </c>
    </row>
    <row r="89" spans="1:21" s="137" customFormat="1" ht="12">
      <c r="A89" s="161">
        <v>337</v>
      </c>
      <c r="B89" s="161" t="s">
        <v>396</v>
      </c>
      <c r="C89" s="161" t="s">
        <v>397</v>
      </c>
      <c r="D89" s="161" t="s">
        <v>408</v>
      </c>
      <c r="E89" s="161" t="s">
        <v>271</v>
      </c>
      <c r="F89" s="192">
        <v>24.881171221999999</v>
      </c>
      <c r="G89" s="192">
        <v>0</v>
      </c>
      <c r="H89" s="192">
        <v>0</v>
      </c>
      <c r="I89" s="193">
        <f t="shared" si="12"/>
        <v>0</v>
      </c>
      <c r="J89" s="193">
        <f t="shared" si="13"/>
        <v>0</v>
      </c>
      <c r="K89" s="138">
        <v>0</v>
      </c>
      <c r="L89" s="192">
        <f t="shared" si="14"/>
        <v>0</v>
      </c>
      <c r="M89" s="192">
        <f t="shared" si="15"/>
        <v>0</v>
      </c>
      <c r="N89" s="192">
        <f t="shared" si="16"/>
        <v>0</v>
      </c>
      <c r="O89" s="192">
        <v>1199.4648741796664</v>
      </c>
      <c r="P89" s="192">
        <f t="shared" si="17"/>
        <v>1199.4648741796664</v>
      </c>
      <c r="Q89" s="192">
        <f t="shared" si="18"/>
        <v>0</v>
      </c>
      <c r="R89" s="192">
        <f t="shared" si="19"/>
        <v>0</v>
      </c>
      <c r="S89" s="192">
        <f t="shared" si="20"/>
        <v>1199.4648741796664</v>
      </c>
      <c r="T89" s="192">
        <f t="shared" si="21"/>
        <v>0</v>
      </c>
      <c r="U89" s="192">
        <f t="shared" si="22"/>
        <v>0</v>
      </c>
    </row>
    <row r="90" spans="1:21" s="137" customFormat="1" ht="12">
      <c r="A90" s="161">
        <v>338</v>
      </c>
      <c r="B90" s="161" t="s">
        <v>396</v>
      </c>
      <c r="C90" s="161" t="s">
        <v>397</v>
      </c>
      <c r="D90" s="161" t="s">
        <v>408</v>
      </c>
      <c r="E90" s="161" t="s">
        <v>271</v>
      </c>
      <c r="F90" s="192">
        <v>63.292490505700002</v>
      </c>
      <c r="G90" s="192">
        <v>0</v>
      </c>
      <c r="H90" s="192">
        <v>0</v>
      </c>
      <c r="I90" s="193">
        <f t="shared" si="12"/>
        <v>0</v>
      </c>
      <c r="J90" s="193">
        <f t="shared" si="13"/>
        <v>0</v>
      </c>
      <c r="K90" s="138">
        <v>0</v>
      </c>
      <c r="L90" s="192">
        <f t="shared" si="14"/>
        <v>0</v>
      </c>
      <c r="M90" s="192">
        <f t="shared" si="15"/>
        <v>0</v>
      </c>
      <c r="N90" s="192">
        <f t="shared" si="16"/>
        <v>0</v>
      </c>
      <c r="O90" s="192">
        <v>4552.4607375861715</v>
      </c>
      <c r="P90" s="192">
        <f t="shared" si="17"/>
        <v>4552.4607375861715</v>
      </c>
      <c r="Q90" s="192">
        <f t="shared" si="18"/>
        <v>0</v>
      </c>
      <c r="R90" s="192">
        <f t="shared" si="19"/>
        <v>0</v>
      </c>
      <c r="S90" s="192">
        <f t="shared" si="20"/>
        <v>4552.4607375861715</v>
      </c>
      <c r="T90" s="192">
        <f t="shared" si="21"/>
        <v>0</v>
      </c>
      <c r="U90" s="192">
        <f t="shared" si="22"/>
        <v>0</v>
      </c>
    </row>
    <row r="91" spans="1:21" s="137" customFormat="1" ht="12">
      <c r="A91" s="161">
        <v>339</v>
      </c>
      <c r="B91" s="161" t="s">
        <v>396</v>
      </c>
      <c r="C91" s="161" t="s">
        <v>397</v>
      </c>
      <c r="D91" s="161" t="s">
        <v>410</v>
      </c>
      <c r="E91" s="161" t="s">
        <v>271</v>
      </c>
      <c r="F91" s="192">
        <v>38.0498219312</v>
      </c>
      <c r="G91" s="192">
        <v>0</v>
      </c>
      <c r="H91" s="192">
        <v>0</v>
      </c>
      <c r="I91" s="193">
        <f t="shared" si="12"/>
        <v>0</v>
      </c>
      <c r="J91" s="193">
        <f t="shared" si="13"/>
        <v>0</v>
      </c>
      <c r="K91" s="138">
        <v>0</v>
      </c>
      <c r="L91" s="192">
        <f t="shared" si="14"/>
        <v>0</v>
      </c>
      <c r="M91" s="192">
        <f t="shared" si="15"/>
        <v>0</v>
      </c>
      <c r="N91" s="192">
        <f t="shared" si="16"/>
        <v>0</v>
      </c>
      <c r="O91" s="192">
        <v>1358.1649324898408</v>
      </c>
      <c r="P91" s="192">
        <f t="shared" si="17"/>
        <v>1358.1649324898408</v>
      </c>
      <c r="Q91" s="192">
        <f t="shared" si="18"/>
        <v>0</v>
      </c>
      <c r="R91" s="192">
        <f t="shared" si="19"/>
        <v>0</v>
      </c>
      <c r="S91" s="192">
        <f t="shared" si="20"/>
        <v>1358.1649324898408</v>
      </c>
      <c r="T91" s="192">
        <f t="shared" si="21"/>
        <v>0</v>
      </c>
      <c r="U91" s="192">
        <f t="shared" si="22"/>
        <v>0</v>
      </c>
    </row>
    <row r="92" spans="1:21" s="137" customFormat="1" ht="12">
      <c r="A92" s="161">
        <v>340</v>
      </c>
      <c r="B92" s="161" t="s">
        <v>396</v>
      </c>
      <c r="C92" s="161" t="s">
        <v>397</v>
      </c>
      <c r="D92" s="161" t="s">
        <v>410</v>
      </c>
      <c r="E92" s="161" t="s">
        <v>271</v>
      </c>
      <c r="F92" s="192">
        <v>19.9462686</v>
      </c>
      <c r="G92" s="192">
        <v>0</v>
      </c>
      <c r="H92" s="192">
        <v>0</v>
      </c>
      <c r="I92" s="193">
        <f t="shared" si="12"/>
        <v>0</v>
      </c>
      <c r="J92" s="193">
        <f t="shared" si="13"/>
        <v>0</v>
      </c>
      <c r="K92" s="138">
        <v>0</v>
      </c>
      <c r="L92" s="192">
        <f t="shared" si="14"/>
        <v>0</v>
      </c>
      <c r="M92" s="192">
        <f t="shared" si="15"/>
        <v>0</v>
      </c>
      <c r="N92" s="192">
        <f t="shared" si="16"/>
        <v>0</v>
      </c>
      <c r="O92" s="192">
        <v>1443.0530153438108</v>
      </c>
      <c r="P92" s="192">
        <f t="shared" si="17"/>
        <v>1443.0530153438108</v>
      </c>
      <c r="Q92" s="192">
        <f t="shared" si="18"/>
        <v>0</v>
      </c>
      <c r="R92" s="192">
        <f t="shared" si="19"/>
        <v>0</v>
      </c>
      <c r="S92" s="192">
        <f t="shared" si="20"/>
        <v>1443.0530153438108</v>
      </c>
      <c r="T92" s="192">
        <f t="shared" si="21"/>
        <v>0</v>
      </c>
      <c r="U92" s="192">
        <f t="shared" si="22"/>
        <v>0</v>
      </c>
    </row>
    <row r="93" spans="1:21" s="137" customFormat="1" ht="12">
      <c r="A93" s="161">
        <v>341</v>
      </c>
      <c r="B93" s="161" t="s">
        <v>396</v>
      </c>
      <c r="C93" s="161" t="s">
        <v>397</v>
      </c>
      <c r="D93" s="161" t="s">
        <v>410</v>
      </c>
      <c r="E93" s="161" t="s">
        <v>271</v>
      </c>
      <c r="F93" s="192">
        <v>22.1006979197</v>
      </c>
      <c r="G93" s="192">
        <v>0</v>
      </c>
      <c r="H93" s="192">
        <v>0</v>
      </c>
      <c r="I93" s="193">
        <f t="shared" si="12"/>
        <v>0</v>
      </c>
      <c r="J93" s="193">
        <f t="shared" si="13"/>
        <v>0</v>
      </c>
      <c r="K93" s="138">
        <v>0</v>
      </c>
      <c r="L93" s="192">
        <f t="shared" si="14"/>
        <v>0</v>
      </c>
      <c r="M93" s="192">
        <f t="shared" si="15"/>
        <v>0</v>
      </c>
      <c r="N93" s="192">
        <f t="shared" si="16"/>
        <v>0</v>
      </c>
      <c r="O93" s="192">
        <v>1795.3073946218703</v>
      </c>
      <c r="P93" s="192">
        <f t="shared" si="17"/>
        <v>1795.3073946218703</v>
      </c>
      <c r="Q93" s="192">
        <f t="shared" si="18"/>
        <v>0</v>
      </c>
      <c r="R93" s="192">
        <f t="shared" si="19"/>
        <v>0</v>
      </c>
      <c r="S93" s="192">
        <f t="shared" si="20"/>
        <v>1795.3073946218703</v>
      </c>
      <c r="T93" s="192">
        <f t="shared" si="21"/>
        <v>0</v>
      </c>
      <c r="U93" s="192">
        <f t="shared" si="22"/>
        <v>0</v>
      </c>
    </row>
    <row r="94" spans="1:21" s="137" customFormat="1" ht="12">
      <c r="A94" s="161">
        <v>342</v>
      </c>
      <c r="B94" s="161" t="s">
        <v>396</v>
      </c>
      <c r="C94" s="161" t="s">
        <v>397</v>
      </c>
      <c r="D94" s="161" t="s">
        <v>410</v>
      </c>
      <c r="E94" s="161" t="s">
        <v>271</v>
      </c>
      <c r="F94" s="192">
        <v>23.792217358199999</v>
      </c>
      <c r="G94" s="192">
        <v>0</v>
      </c>
      <c r="H94" s="192">
        <v>0</v>
      </c>
      <c r="I94" s="193">
        <f t="shared" si="12"/>
        <v>0</v>
      </c>
      <c r="J94" s="193">
        <f t="shared" si="13"/>
        <v>0</v>
      </c>
      <c r="K94" s="138">
        <v>0</v>
      </c>
      <c r="L94" s="192">
        <f t="shared" si="14"/>
        <v>0</v>
      </c>
      <c r="M94" s="192">
        <f t="shared" si="15"/>
        <v>0</v>
      </c>
      <c r="N94" s="192">
        <f t="shared" si="16"/>
        <v>0</v>
      </c>
      <c r="O94" s="192">
        <v>1028.5471731637247</v>
      </c>
      <c r="P94" s="192">
        <f t="shared" si="17"/>
        <v>1028.5471731637247</v>
      </c>
      <c r="Q94" s="192">
        <f t="shared" si="18"/>
        <v>0</v>
      </c>
      <c r="R94" s="192">
        <f t="shared" si="19"/>
        <v>0</v>
      </c>
      <c r="S94" s="192">
        <f t="shared" si="20"/>
        <v>1028.5471731637247</v>
      </c>
      <c r="T94" s="192">
        <f t="shared" si="21"/>
        <v>0</v>
      </c>
      <c r="U94" s="192">
        <f t="shared" si="22"/>
        <v>0</v>
      </c>
    </row>
    <row r="95" spans="1:21" s="137" customFormat="1" ht="12">
      <c r="A95" s="161">
        <v>343</v>
      </c>
      <c r="B95" s="161" t="s">
        <v>396</v>
      </c>
      <c r="C95" s="161" t="s">
        <v>397</v>
      </c>
      <c r="D95" s="161" t="s">
        <v>406</v>
      </c>
      <c r="E95" s="161" t="s">
        <v>271</v>
      </c>
      <c r="F95" s="192">
        <v>27.473666775800002</v>
      </c>
      <c r="G95" s="192">
        <v>0</v>
      </c>
      <c r="H95" s="192">
        <v>0</v>
      </c>
      <c r="I95" s="193">
        <f t="shared" si="12"/>
        <v>0</v>
      </c>
      <c r="J95" s="193">
        <f t="shared" si="13"/>
        <v>0</v>
      </c>
      <c r="K95" s="138">
        <v>0</v>
      </c>
      <c r="L95" s="192">
        <f t="shared" si="14"/>
        <v>0</v>
      </c>
      <c r="M95" s="192">
        <f t="shared" si="15"/>
        <v>0</v>
      </c>
      <c r="N95" s="192">
        <f t="shared" si="16"/>
        <v>0</v>
      </c>
      <c r="O95" s="192">
        <v>818.531765596269</v>
      </c>
      <c r="P95" s="192">
        <f t="shared" si="17"/>
        <v>818.531765596269</v>
      </c>
      <c r="Q95" s="192">
        <f t="shared" si="18"/>
        <v>0</v>
      </c>
      <c r="R95" s="192">
        <f t="shared" si="19"/>
        <v>0</v>
      </c>
      <c r="S95" s="192">
        <f t="shared" si="20"/>
        <v>818.531765596269</v>
      </c>
      <c r="T95" s="192">
        <f t="shared" si="21"/>
        <v>0</v>
      </c>
      <c r="U95" s="192">
        <f t="shared" si="22"/>
        <v>0</v>
      </c>
    </row>
    <row r="96" spans="1:21" s="137" customFormat="1" ht="12">
      <c r="A96" s="161">
        <v>344</v>
      </c>
      <c r="B96" s="161" t="s">
        <v>396</v>
      </c>
      <c r="C96" s="161" t="s">
        <v>397</v>
      </c>
      <c r="D96" s="161" t="s">
        <v>406</v>
      </c>
      <c r="E96" s="161" t="s">
        <v>271</v>
      </c>
      <c r="F96" s="192">
        <v>47.570333404199999</v>
      </c>
      <c r="G96" s="192">
        <v>0</v>
      </c>
      <c r="H96" s="192">
        <v>0</v>
      </c>
      <c r="I96" s="193">
        <f t="shared" si="12"/>
        <v>0</v>
      </c>
      <c r="J96" s="193">
        <f t="shared" si="13"/>
        <v>0</v>
      </c>
      <c r="K96" s="138">
        <v>6.0176181060299996</v>
      </c>
      <c r="L96" s="192">
        <f t="shared" si="14"/>
        <v>6.0176181060299996</v>
      </c>
      <c r="M96" s="192">
        <f t="shared" si="15"/>
        <v>0</v>
      </c>
      <c r="N96" s="192">
        <f t="shared" si="16"/>
        <v>0</v>
      </c>
      <c r="O96" s="192">
        <v>4152.4878771572212</v>
      </c>
      <c r="P96" s="192">
        <f t="shared" si="17"/>
        <v>4152.4878771572212</v>
      </c>
      <c r="Q96" s="192">
        <f t="shared" si="18"/>
        <v>0</v>
      </c>
      <c r="R96" s="192">
        <f t="shared" si="19"/>
        <v>0</v>
      </c>
      <c r="S96" s="192">
        <f t="shared" si="20"/>
        <v>4158.5054952632509</v>
      </c>
      <c r="T96" s="192">
        <f t="shared" si="21"/>
        <v>0</v>
      </c>
      <c r="U96" s="192">
        <f t="shared" si="22"/>
        <v>0</v>
      </c>
    </row>
    <row r="97" spans="1:21" s="137" customFormat="1" ht="12">
      <c r="A97" s="161">
        <v>345</v>
      </c>
      <c r="B97" s="161" t="s">
        <v>396</v>
      </c>
      <c r="C97" s="161" t="s">
        <v>397</v>
      </c>
      <c r="D97" s="161" t="s">
        <v>406</v>
      </c>
      <c r="E97" s="161" t="s">
        <v>271</v>
      </c>
      <c r="F97" s="192">
        <v>14.8964500661</v>
      </c>
      <c r="G97" s="192">
        <v>0</v>
      </c>
      <c r="H97" s="192">
        <v>0</v>
      </c>
      <c r="I97" s="193">
        <f t="shared" si="12"/>
        <v>0</v>
      </c>
      <c r="J97" s="193">
        <f t="shared" si="13"/>
        <v>0</v>
      </c>
      <c r="K97" s="138">
        <v>0</v>
      </c>
      <c r="L97" s="192">
        <f t="shared" si="14"/>
        <v>0</v>
      </c>
      <c r="M97" s="192">
        <f t="shared" si="15"/>
        <v>0</v>
      </c>
      <c r="N97" s="192">
        <f t="shared" si="16"/>
        <v>0</v>
      </c>
      <c r="O97" s="192">
        <v>232.82490615551768</v>
      </c>
      <c r="P97" s="192">
        <f t="shared" si="17"/>
        <v>232.82490615551768</v>
      </c>
      <c r="Q97" s="192">
        <f t="shared" si="18"/>
        <v>0</v>
      </c>
      <c r="R97" s="192">
        <f t="shared" si="19"/>
        <v>0</v>
      </c>
      <c r="S97" s="192">
        <f t="shared" si="20"/>
        <v>232.82490615551768</v>
      </c>
      <c r="T97" s="192">
        <f t="shared" si="21"/>
        <v>0</v>
      </c>
      <c r="U97" s="192">
        <f t="shared" si="22"/>
        <v>0</v>
      </c>
    </row>
    <row r="98" spans="1:21" s="137" customFormat="1" ht="12">
      <c r="A98" s="161">
        <v>346</v>
      </c>
      <c r="B98" s="161" t="s">
        <v>396</v>
      </c>
      <c r="C98" s="161" t="s">
        <v>397</v>
      </c>
      <c r="D98" s="161" t="s">
        <v>410</v>
      </c>
      <c r="E98" s="161" t="s">
        <v>271</v>
      </c>
      <c r="F98" s="192">
        <v>38.090349979700001</v>
      </c>
      <c r="G98" s="192">
        <v>0</v>
      </c>
      <c r="H98" s="192">
        <v>0</v>
      </c>
      <c r="I98" s="193">
        <f t="shared" si="12"/>
        <v>0</v>
      </c>
      <c r="J98" s="193">
        <f t="shared" si="13"/>
        <v>0</v>
      </c>
      <c r="K98" s="138">
        <v>0</v>
      </c>
      <c r="L98" s="192">
        <f t="shared" si="14"/>
        <v>0</v>
      </c>
      <c r="M98" s="192">
        <f t="shared" si="15"/>
        <v>0</v>
      </c>
      <c r="N98" s="192">
        <f t="shared" si="16"/>
        <v>0</v>
      </c>
      <c r="O98" s="192">
        <v>1560.1817746263735</v>
      </c>
      <c r="P98" s="192">
        <f t="shared" si="17"/>
        <v>1560.1817746263735</v>
      </c>
      <c r="Q98" s="192">
        <f t="shared" si="18"/>
        <v>0</v>
      </c>
      <c r="R98" s="192">
        <f t="shared" si="19"/>
        <v>0</v>
      </c>
      <c r="S98" s="192">
        <f t="shared" si="20"/>
        <v>1560.1817746263735</v>
      </c>
      <c r="T98" s="192">
        <f t="shared" si="21"/>
        <v>0</v>
      </c>
      <c r="U98" s="192">
        <f t="shared" si="22"/>
        <v>0</v>
      </c>
    </row>
    <row r="99" spans="1:21" s="137" customFormat="1" ht="12">
      <c r="A99" s="161">
        <v>347</v>
      </c>
      <c r="B99" s="161" t="s">
        <v>396</v>
      </c>
      <c r="C99" s="161" t="s">
        <v>397</v>
      </c>
      <c r="D99" s="161" t="s">
        <v>409</v>
      </c>
      <c r="E99" s="161" t="s">
        <v>271</v>
      </c>
      <c r="F99" s="192">
        <v>28.752047385299999</v>
      </c>
      <c r="G99" s="192">
        <v>0</v>
      </c>
      <c r="H99" s="192">
        <v>0</v>
      </c>
      <c r="I99" s="193">
        <f t="shared" si="12"/>
        <v>0</v>
      </c>
      <c r="J99" s="193">
        <f t="shared" si="13"/>
        <v>0</v>
      </c>
      <c r="K99" s="138">
        <v>0</v>
      </c>
      <c r="L99" s="192">
        <f t="shared" si="14"/>
        <v>0</v>
      </c>
      <c r="M99" s="192">
        <f t="shared" si="15"/>
        <v>0</v>
      </c>
      <c r="N99" s="192">
        <f t="shared" si="16"/>
        <v>0</v>
      </c>
      <c r="O99" s="192">
        <v>1632.8739034392211</v>
      </c>
      <c r="P99" s="192">
        <f t="shared" si="17"/>
        <v>1632.8739034392211</v>
      </c>
      <c r="Q99" s="192">
        <f t="shared" si="18"/>
        <v>0</v>
      </c>
      <c r="R99" s="192">
        <f t="shared" si="19"/>
        <v>0</v>
      </c>
      <c r="S99" s="192">
        <f t="shared" si="20"/>
        <v>1632.8739034392211</v>
      </c>
      <c r="T99" s="192">
        <f t="shared" si="21"/>
        <v>0</v>
      </c>
      <c r="U99" s="192">
        <f t="shared" si="22"/>
        <v>0</v>
      </c>
    </row>
    <row r="100" spans="1:21" s="137" customFormat="1" ht="12">
      <c r="A100" s="161">
        <v>348</v>
      </c>
      <c r="B100" s="161" t="s">
        <v>396</v>
      </c>
      <c r="C100" s="161" t="s">
        <v>397</v>
      </c>
      <c r="D100" s="161" t="s">
        <v>408</v>
      </c>
      <c r="E100" s="161" t="s">
        <v>271</v>
      </c>
      <c r="F100" s="192">
        <v>39.608569148699999</v>
      </c>
      <c r="G100" s="192">
        <v>0</v>
      </c>
      <c r="H100" s="192">
        <v>0</v>
      </c>
      <c r="I100" s="193">
        <f t="shared" si="12"/>
        <v>0</v>
      </c>
      <c r="J100" s="193">
        <f t="shared" si="13"/>
        <v>0</v>
      </c>
      <c r="K100" s="138">
        <v>2.6910572131400001</v>
      </c>
      <c r="L100" s="192">
        <f t="shared" si="14"/>
        <v>2.6910572131400001</v>
      </c>
      <c r="M100" s="192">
        <f t="shared" si="15"/>
        <v>0</v>
      </c>
      <c r="N100" s="192">
        <f t="shared" si="16"/>
        <v>0</v>
      </c>
      <c r="O100" s="192">
        <v>2865.1204037224834</v>
      </c>
      <c r="P100" s="192">
        <f t="shared" si="17"/>
        <v>2865.1204037224834</v>
      </c>
      <c r="Q100" s="192">
        <f t="shared" si="18"/>
        <v>0</v>
      </c>
      <c r="R100" s="192">
        <f t="shared" si="19"/>
        <v>0</v>
      </c>
      <c r="S100" s="192">
        <f t="shared" si="20"/>
        <v>2867.8114609356235</v>
      </c>
      <c r="T100" s="192">
        <f t="shared" si="21"/>
        <v>0</v>
      </c>
      <c r="U100" s="192">
        <f t="shared" si="22"/>
        <v>0</v>
      </c>
    </row>
    <row r="101" spans="1:21" s="137" customFormat="1" ht="12">
      <c r="A101" s="161">
        <v>349</v>
      </c>
      <c r="B101" s="161" t="s">
        <v>396</v>
      </c>
      <c r="C101" s="161" t="s">
        <v>397</v>
      </c>
      <c r="D101" s="161" t="s">
        <v>410</v>
      </c>
      <c r="E101" s="161" t="s">
        <v>271</v>
      </c>
      <c r="F101" s="192">
        <v>18.7865298141</v>
      </c>
      <c r="G101" s="192">
        <v>0</v>
      </c>
      <c r="H101" s="192">
        <v>0</v>
      </c>
      <c r="I101" s="193">
        <f t="shared" si="12"/>
        <v>0</v>
      </c>
      <c r="J101" s="193">
        <f t="shared" si="13"/>
        <v>0</v>
      </c>
      <c r="K101" s="138">
        <v>0</v>
      </c>
      <c r="L101" s="192">
        <f t="shared" si="14"/>
        <v>0</v>
      </c>
      <c r="M101" s="192">
        <f t="shared" si="15"/>
        <v>0</v>
      </c>
      <c r="N101" s="192">
        <f t="shared" si="16"/>
        <v>0</v>
      </c>
      <c r="O101" s="192">
        <v>777.90499450349262</v>
      </c>
      <c r="P101" s="192">
        <f t="shared" si="17"/>
        <v>777.90499450349262</v>
      </c>
      <c r="Q101" s="192">
        <f t="shared" si="18"/>
        <v>0</v>
      </c>
      <c r="R101" s="192">
        <f t="shared" si="19"/>
        <v>0</v>
      </c>
      <c r="S101" s="192">
        <f t="shared" si="20"/>
        <v>777.90499450349262</v>
      </c>
      <c r="T101" s="192">
        <f t="shared" si="21"/>
        <v>0</v>
      </c>
      <c r="U101" s="192">
        <f t="shared" si="22"/>
        <v>0</v>
      </c>
    </row>
    <row r="102" spans="1:21" s="137" customFormat="1" ht="12">
      <c r="A102" s="161">
        <v>350</v>
      </c>
      <c r="B102" s="161" t="s">
        <v>396</v>
      </c>
      <c r="C102" s="161" t="s">
        <v>397</v>
      </c>
      <c r="D102" s="161" t="s">
        <v>406</v>
      </c>
      <c r="E102" s="161" t="s">
        <v>271</v>
      </c>
      <c r="F102" s="192">
        <v>35.375245589999999</v>
      </c>
      <c r="G102" s="192">
        <v>0</v>
      </c>
      <c r="H102" s="192">
        <v>0</v>
      </c>
      <c r="I102" s="193">
        <f t="shared" si="12"/>
        <v>0</v>
      </c>
      <c r="J102" s="193">
        <f t="shared" si="13"/>
        <v>0</v>
      </c>
      <c r="K102" s="138">
        <v>0</v>
      </c>
      <c r="L102" s="192">
        <f t="shared" si="14"/>
        <v>0</v>
      </c>
      <c r="M102" s="192">
        <f t="shared" si="15"/>
        <v>0</v>
      </c>
      <c r="N102" s="192">
        <f t="shared" si="16"/>
        <v>0</v>
      </c>
      <c r="O102" s="192">
        <v>447.42034909084668</v>
      </c>
      <c r="P102" s="192">
        <f t="shared" si="17"/>
        <v>447.42034909084668</v>
      </c>
      <c r="Q102" s="192">
        <f t="shared" si="18"/>
        <v>0</v>
      </c>
      <c r="R102" s="192">
        <f t="shared" si="19"/>
        <v>0</v>
      </c>
      <c r="S102" s="192">
        <f t="shared" si="20"/>
        <v>447.42034909084668</v>
      </c>
      <c r="T102" s="192">
        <f t="shared" si="21"/>
        <v>0</v>
      </c>
      <c r="U102" s="192">
        <f t="shared" si="22"/>
        <v>0</v>
      </c>
    </row>
    <row r="103" spans="1:21" s="137" customFormat="1" ht="12">
      <c r="A103" s="161">
        <v>351</v>
      </c>
      <c r="B103" s="161" t="s">
        <v>396</v>
      </c>
      <c r="C103" s="161" t="s">
        <v>397</v>
      </c>
      <c r="D103" s="161" t="s">
        <v>406</v>
      </c>
      <c r="E103" s="161" t="s">
        <v>271</v>
      </c>
      <c r="F103" s="192">
        <v>34.841822434599997</v>
      </c>
      <c r="G103" s="192">
        <v>0</v>
      </c>
      <c r="H103" s="192">
        <v>0</v>
      </c>
      <c r="I103" s="193">
        <f t="shared" si="12"/>
        <v>0</v>
      </c>
      <c r="J103" s="193">
        <f t="shared" si="13"/>
        <v>0</v>
      </c>
      <c r="K103" s="138">
        <v>0</v>
      </c>
      <c r="L103" s="192">
        <f t="shared" si="14"/>
        <v>0</v>
      </c>
      <c r="M103" s="192">
        <f t="shared" si="15"/>
        <v>0</v>
      </c>
      <c r="N103" s="192">
        <f t="shared" si="16"/>
        <v>0</v>
      </c>
      <c r="O103" s="192">
        <v>550.21544898262823</v>
      </c>
      <c r="P103" s="192">
        <f t="shared" si="17"/>
        <v>550.21544898262823</v>
      </c>
      <c r="Q103" s="192">
        <f t="shared" si="18"/>
        <v>0</v>
      </c>
      <c r="R103" s="192">
        <f t="shared" si="19"/>
        <v>0</v>
      </c>
      <c r="S103" s="192">
        <f t="shared" si="20"/>
        <v>550.21544898262823</v>
      </c>
      <c r="T103" s="192">
        <f t="shared" si="21"/>
        <v>0</v>
      </c>
      <c r="U103" s="192">
        <f t="shared" si="22"/>
        <v>0</v>
      </c>
    </row>
    <row r="104" spans="1:21" s="137" customFormat="1" ht="12">
      <c r="A104" s="161">
        <v>352</v>
      </c>
      <c r="B104" s="161" t="s">
        <v>396</v>
      </c>
      <c r="C104" s="161" t="s">
        <v>397</v>
      </c>
      <c r="D104" s="161" t="s">
        <v>410</v>
      </c>
      <c r="E104" s="161" t="s">
        <v>271</v>
      </c>
      <c r="F104" s="192">
        <v>23.2246894753</v>
      </c>
      <c r="G104" s="192">
        <v>0</v>
      </c>
      <c r="H104" s="192">
        <v>0</v>
      </c>
      <c r="I104" s="193">
        <f t="shared" si="12"/>
        <v>0</v>
      </c>
      <c r="J104" s="193">
        <f t="shared" si="13"/>
        <v>0</v>
      </c>
      <c r="K104" s="138">
        <v>0</v>
      </c>
      <c r="L104" s="192">
        <f t="shared" si="14"/>
        <v>0</v>
      </c>
      <c r="M104" s="192">
        <f t="shared" si="15"/>
        <v>0</v>
      </c>
      <c r="N104" s="192">
        <f t="shared" si="16"/>
        <v>0</v>
      </c>
      <c r="O104" s="192">
        <v>680.74301546795118</v>
      </c>
      <c r="P104" s="192">
        <f t="shared" si="17"/>
        <v>680.74301546795118</v>
      </c>
      <c r="Q104" s="192">
        <f t="shared" si="18"/>
        <v>0</v>
      </c>
      <c r="R104" s="192">
        <f t="shared" si="19"/>
        <v>0</v>
      </c>
      <c r="S104" s="192">
        <f t="shared" si="20"/>
        <v>680.74301546795118</v>
      </c>
      <c r="T104" s="192">
        <f t="shared" si="21"/>
        <v>0</v>
      </c>
      <c r="U104" s="192">
        <f t="shared" si="22"/>
        <v>0</v>
      </c>
    </row>
    <row r="105" spans="1:21" s="137" customFormat="1" ht="12">
      <c r="A105" s="161">
        <v>354</v>
      </c>
      <c r="B105" s="161" t="s">
        <v>396</v>
      </c>
      <c r="C105" s="161" t="s">
        <v>397</v>
      </c>
      <c r="D105" s="161" t="s">
        <v>407</v>
      </c>
      <c r="E105" s="161" t="s">
        <v>271</v>
      </c>
      <c r="F105" s="192">
        <v>14.587805185000001</v>
      </c>
      <c r="G105" s="192">
        <v>0</v>
      </c>
      <c r="H105" s="192">
        <v>0</v>
      </c>
      <c r="I105" s="193">
        <f t="shared" si="12"/>
        <v>0</v>
      </c>
      <c r="J105" s="193">
        <f t="shared" si="13"/>
        <v>0</v>
      </c>
      <c r="K105" s="138">
        <v>246.42173050700001</v>
      </c>
      <c r="L105" s="192">
        <f t="shared" si="14"/>
        <v>246.42173050700001</v>
      </c>
      <c r="M105" s="192">
        <f t="shared" si="15"/>
        <v>0</v>
      </c>
      <c r="N105" s="192">
        <f t="shared" si="16"/>
        <v>0</v>
      </c>
      <c r="O105" s="192">
        <v>66.958750763495914</v>
      </c>
      <c r="P105" s="192">
        <f t="shared" si="17"/>
        <v>66.958750763495914</v>
      </c>
      <c r="Q105" s="192">
        <f t="shared" si="18"/>
        <v>0</v>
      </c>
      <c r="R105" s="192">
        <f t="shared" si="19"/>
        <v>0</v>
      </c>
      <c r="S105" s="192">
        <f t="shared" si="20"/>
        <v>313.38048127049592</v>
      </c>
      <c r="T105" s="192">
        <f t="shared" si="21"/>
        <v>0</v>
      </c>
      <c r="U105" s="192">
        <f t="shared" si="22"/>
        <v>0</v>
      </c>
    </row>
    <row r="106" spans="1:21" s="137" customFormat="1" ht="12">
      <c r="A106" s="161">
        <v>356</v>
      </c>
      <c r="B106" s="161" t="s">
        <v>396</v>
      </c>
      <c r="C106" s="161" t="s">
        <v>397</v>
      </c>
      <c r="D106" s="161" t="s">
        <v>411</v>
      </c>
      <c r="E106" s="161" t="s">
        <v>271</v>
      </c>
      <c r="F106" s="192">
        <v>13.6154355151</v>
      </c>
      <c r="G106" s="192">
        <v>0</v>
      </c>
      <c r="H106" s="192">
        <v>0</v>
      </c>
      <c r="I106" s="193">
        <f t="shared" si="12"/>
        <v>0</v>
      </c>
      <c r="J106" s="193">
        <f t="shared" si="13"/>
        <v>0</v>
      </c>
      <c r="K106" s="138">
        <v>6873.76045651</v>
      </c>
      <c r="L106" s="192">
        <f t="shared" si="14"/>
        <v>6873.76045651</v>
      </c>
      <c r="M106" s="192">
        <f t="shared" si="15"/>
        <v>0</v>
      </c>
      <c r="N106" s="192">
        <f t="shared" si="16"/>
        <v>0</v>
      </c>
      <c r="O106" s="192">
        <v>5836.4014378682477</v>
      </c>
      <c r="P106" s="192">
        <f t="shared" si="17"/>
        <v>5836.4014378682477</v>
      </c>
      <c r="Q106" s="192">
        <f t="shared" si="18"/>
        <v>0</v>
      </c>
      <c r="R106" s="192">
        <f t="shared" si="19"/>
        <v>0</v>
      </c>
      <c r="S106" s="192">
        <f t="shared" si="20"/>
        <v>12710.161894378249</v>
      </c>
      <c r="T106" s="192">
        <f t="shared" si="21"/>
        <v>0</v>
      </c>
      <c r="U106" s="192">
        <f t="shared" si="22"/>
        <v>0</v>
      </c>
    </row>
    <row r="107" spans="1:21" s="137" customFormat="1" ht="12">
      <c r="A107" s="161">
        <v>357</v>
      </c>
      <c r="B107" s="161" t="s">
        <v>396</v>
      </c>
      <c r="C107" s="161" t="s">
        <v>397</v>
      </c>
      <c r="D107" s="161" t="s">
        <v>409</v>
      </c>
      <c r="E107" s="161" t="s">
        <v>271</v>
      </c>
      <c r="F107" s="192">
        <v>21.170781894499999</v>
      </c>
      <c r="G107" s="192">
        <v>0</v>
      </c>
      <c r="H107" s="192">
        <v>0</v>
      </c>
      <c r="I107" s="193">
        <f t="shared" si="12"/>
        <v>0</v>
      </c>
      <c r="J107" s="193">
        <f t="shared" si="13"/>
        <v>0</v>
      </c>
      <c r="K107" s="138">
        <v>0</v>
      </c>
      <c r="L107" s="192">
        <f t="shared" si="14"/>
        <v>0</v>
      </c>
      <c r="M107" s="192">
        <f t="shared" si="15"/>
        <v>0</v>
      </c>
      <c r="N107" s="192">
        <f t="shared" si="16"/>
        <v>0</v>
      </c>
      <c r="O107" s="192">
        <v>760.5018460289225</v>
      </c>
      <c r="P107" s="192">
        <f t="shared" si="17"/>
        <v>760.5018460289225</v>
      </c>
      <c r="Q107" s="192">
        <f t="shared" si="18"/>
        <v>0</v>
      </c>
      <c r="R107" s="192">
        <f t="shared" si="19"/>
        <v>0</v>
      </c>
      <c r="S107" s="192">
        <f t="shared" si="20"/>
        <v>760.5018460289225</v>
      </c>
      <c r="T107" s="192">
        <f t="shared" si="21"/>
        <v>0</v>
      </c>
      <c r="U107" s="192">
        <f t="shared" si="22"/>
        <v>0</v>
      </c>
    </row>
    <row r="108" spans="1:21" s="137" customFormat="1" ht="12">
      <c r="A108" s="161">
        <v>358</v>
      </c>
      <c r="B108" s="161" t="s">
        <v>396</v>
      </c>
      <c r="C108" s="161" t="s">
        <v>397</v>
      </c>
      <c r="D108" s="161" t="s">
        <v>411</v>
      </c>
      <c r="E108" s="161" t="s">
        <v>271</v>
      </c>
      <c r="F108" s="192">
        <v>9.3452624609600008</v>
      </c>
      <c r="G108" s="192">
        <v>0</v>
      </c>
      <c r="H108" s="192">
        <v>0</v>
      </c>
      <c r="I108" s="193">
        <f t="shared" si="12"/>
        <v>0</v>
      </c>
      <c r="J108" s="193">
        <f t="shared" si="13"/>
        <v>0</v>
      </c>
      <c r="K108" s="138">
        <v>1057.5160462399999</v>
      </c>
      <c r="L108" s="192">
        <f t="shared" si="14"/>
        <v>1057.5160462399999</v>
      </c>
      <c r="M108" s="192">
        <f t="shared" si="15"/>
        <v>0</v>
      </c>
      <c r="N108" s="192">
        <f t="shared" si="16"/>
        <v>0</v>
      </c>
      <c r="O108" s="192">
        <v>490.15282837836543</v>
      </c>
      <c r="P108" s="192">
        <f t="shared" si="17"/>
        <v>490.15282837836543</v>
      </c>
      <c r="Q108" s="192">
        <f t="shared" si="18"/>
        <v>0</v>
      </c>
      <c r="R108" s="192">
        <f t="shared" si="19"/>
        <v>0</v>
      </c>
      <c r="S108" s="192">
        <f t="shared" si="20"/>
        <v>1547.6688746183654</v>
      </c>
      <c r="T108" s="192">
        <f t="shared" si="21"/>
        <v>0</v>
      </c>
      <c r="U108" s="192">
        <f t="shared" si="22"/>
        <v>0</v>
      </c>
    </row>
    <row r="109" spans="1:21" s="137" customFormat="1" ht="12">
      <c r="A109" s="161">
        <v>401</v>
      </c>
      <c r="B109" s="161" t="s">
        <v>396</v>
      </c>
      <c r="C109" s="161" t="s">
        <v>397</v>
      </c>
      <c r="D109" s="161" t="s">
        <v>412</v>
      </c>
      <c r="E109" s="161" t="s">
        <v>271</v>
      </c>
      <c r="F109" s="192">
        <v>11.7508942988</v>
      </c>
      <c r="G109" s="192">
        <v>0</v>
      </c>
      <c r="H109" s="192">
        <v>0</v>
      </c>
      <c r="I109" s="193">
        <f t="shared" si="12"/>
        <v>0</v>
      </c>
      <c r="J109" s="193">
        <f t="shared" si="13"/>
        <v>0</v>
      </c>
      <c r="K109" s="138">
        <v>0</v>
      </c>
      <c r="L109" s="192">
        <f t="shared" si="14"/>
        <v>0</v>
      </c>
      <c r="M109" s="192">
        <f t="shared" si="15"/>
        <v>0</v>
      </c>
      <c r="N109" s="192">
        <f t="shared" si="16"/>
        <v>0</v>
      </c>
      <c r="O109" s="192">
        <v>139.25135251584891</v>
      </c>
      <c r="P109" s="192">
        <f t="shared" si="17"/>
        <v>139.25135251584891</v>
      </c>
      <c r="Q109" s="192">
        <f t="shared" si="18"/>
        <v>0</v>
      </c>
      <c r="R109" s="192">
        <f t="shared" si="19"/>
        <v>0</v>
      </c>
      <c r="S109" s="192">
        <f t="shared" si="20"/>
        <v>139.25135251584891</v>
      </c>
      <c r="T109" s="192">
        <f t="shared" si="21"/>
        <v>0</v>
      </c>
      <c r="U109" s="192">
        <f t="shared" si="22"/>
        <v>0</v>
      </c>
    </row>
    <row r="110" spans="1:21" s="137" customFormat="1" ht="12">
      <c r="A110" s="161">
        <v>402</v>
      </c>
      <c r="B110" s="161" t="s">
        <v>396</v>
      </c>
      <c r="C110" s="161" t="s">
        <v>397</v>
      </c>
      <c r="D110" s="161" t="s">
        <v>412</v>
      </c>
      <c r="E110" s="161" t="s">
        <v>271</v>
      </c>
      <c r="F110" s="192">
        <v>22.2976376899</v>
      </c>
      <c r="G110" s="192">
        <v>0</v>
      </c>
      <c r="H110" s="192">
        <v>0</v>
      </c>
      <c r="I110" s="193">
        <f t="shared" si="12"/>
        <v>0</v>
      </c>
      <c r="J110" s="193">
        <f t="shared" si="13"/>
        <v>0</v>
      </c>
      <c r="K110" s="138">
        <v>9374.1243171099995</v>
      </c>
      <c r="L110" s="192">
        <f t="shared" si="14"/>
        <v>9374.1243171099995</v>
      </c>
      <c r="M110" s="192">
        <f t="shared" si="15"/>
        <v>0</v>
      </c>
      <c r="N110" s="192">
        <f t="shared" si="16"/>
        <v>0</v>
      </c>
      <c r="O110" s="192">
        <v>555.5209555259803</v>
      </c>
      <c r="P110" s="192">
        <f t="shared" si="17"/>
        <v>555.5209555259803</v>
      </c>
      <c r="Q110" s="192">
        <f t="shared" si="18"/>
        <v>0</v>
      </c>
      <c r="R110" s="192">
        <f t="shared" si="19"/>
        <v>0</v>
      </c>
      <c r="S110" s="192">
        <f t="shared" si="20"/>
        <v>9929.6452726359803</v>
      </c>
      <c r="T110" s="192">
        <f t="shared" si="21"/>
        <v>0</v>
      </c>
      <c r="U110" s="192">
        <f t="shared" si="22"/>
        <v>0</v>
      </c>
    </row>
    <row r="111" spans="1:21" s="137" customFormat="1" ht="12">
      <c r="A111" s="161">
        <v>403</v>
      </c>
      <c r="B111" s="161" t="s">
        <v>396</v>
      </c>
      <c r="C111" s="161" t="s">
        <v>397</v>
      </c>
      <c r="D111" s="161" t="s">
        <v>412</v>
      </c>
      <c r="E111" s="161" t="s">
        <v>271</v>
      </c>
      <c r="F111" s="192">
        <v>29.5708745132</v>
      </c>
      <c r="G111" s="192">
        <v>0</v>
      </c>
      <c r="H111" s="192">
        <v>0</v>
      </c>
      <c r="I111" s="193">
        <f t="shared" si="12"/>
        <v>0</v>
      </c>
      <c r="J111" s="193">
        <f t="shared" si="13"/>
        <v>0</v>
      </c>
      <c r="K111" s="138">
        <v>3683.3354706700002</v>
      </c>
      <c r="L111" s="192">
        <f t="shared" si="14"/>
        <v>3683.3354706700002</v>
      </c>
      <c r="M111" s="192">
        <f t="shared" si="15"/>
        <v>0</v>
      </c>
      <c r="N111" s="192">
        <f t="shared" si="16"/>
        <v>0</v>
      </c>
      <c r="O111" s="192">
        <v>7807.7470133735096</v>
      </c>
      <c r="P111" s="192">
        <f t="shared" si="17"/>
        <v>7807.7470133735096</v>
      </c>
      <c r="Q111" s="192">
        <f t="shared" si="18"/>
        <v>0</v>
      </c>
      <c r="R111" s="192">
        <f t="shared" si="19"/>
        <v>0</v>
      </c>
      <c r="S111" s="192">
        <f t="shared" si="20"/>
        <v>11491.082484043509</v>
      </c>
      <c r="T111" s="192">
        <f t="shared" si="21"/>
        <v>0</v>
      </c>
      <c r="U111" s="192">
        <f t="shared" si="22"/>
        <v>0</v>
      </c>
    </row>
    <row r="112" spans="1:21" s="137" customFormat="1" ht="12">
      <c r="A112" s="161">
        <v>404</v>
      </c>
      <c r="B112" s="161" t="s">
        <v>396</v>
      </c>
      <c r="C112" s="161" t="s">
        <v>397</v>
      </c>
      <c r="D112" s="161" t="s">
        <v>412</v>
      </c>
      <c r="E112" s="161" t="s">
        <v>271</v>
      </c>
      <c r="F112" s="192">
        <v>22.0703940358</v>
      </c>
      <c r="G112" s="192">
        <v>0</v>
      </c>
      <c r="H112" s="192">
        <v>0</v>
      </c>
      <c r="I112" s="193">
        <f t="shared" si="12"/>
        <v>0</v>
      </c>
      <c r="J112" s="193">
        <f t="shared" si="13"/>
        <v>0</v>
      </c>
      <c r="K112" s="138">
        <v>1583.48533782</v>
      </c>
      <c r="L112" s="192">
        <f t="shared" si="14"/>
        <v>1583.48533782</v>
      </c>
      <c r="M112" s="192">
        <f t="shared" si="15"/>
        <v>0</v>
      </c>
      <c r="N112" s="192">
        <f t="shared" si="16"/>
        <v>0</v>
      </c>
      <c r="O112" s="192">
        <v>5197.6091789724105</v>
      </c>
      <c r="P112" s="192">
        <f t="shared" si="17"/>
        <v>5197.6091789724105</v>
      </c>
      <c r="Q112" s="192">
        <f t="shared" si="18"/>
        <v>0</v>
      </c>
      <c r="R112" s="192">
        <f t="shared" si="19"/>
        <v>0</v>
      </c>
      <c r="S112" s="192">
        <f t="shared" si="20"/>
        <v>6781.094516792411</v>
      </c>
      <c r="T112" s="192">
        <f t="shared" si="21"/>
        <v>0</v>
      </c>
      <c r="U112" s="192">
        <f t="shared" si="22"/>
        <v>0</v>
      </c>
    </row>
    <row r="113" spans="1:21" s="137" customFormat="1" ht="12">
      <c r="A113" s="161">
        <v>405</v>
      </c>
      <c r="B113" s="161" t="s">
        <v>396</v>
      </c>
      <c r="C113" s="161" t="s">
        <v>397</v>
      </c>
      <c r="D113" s="161" t="s">
        <v>413</v>
      </c>
      <c r="E113" s="161" t="s">
        <v>271</v>
      </c>
      <c r="F113" s="192">
        <v>38.916838175599999</v>
      </c>
      <c r="G113" s="192">
        <v>0</v>
      </c>
      <c r="H113" s="192">
        <v>0</v>
      </c>
      <c r="I113" s="193">
        <f t="shared" si="12"/>
        <v>0</v>
      </c>
      <c r="J113" s="193">
        <f t="shared" si="13"/>
        <v>0</v>
      </c>
      <c r="K113" s="138">
        <v>1084.1058080099999</v>
      </c>
      <c r="L113" s="192">
        <f t="shared" si="14"/>
        <v>1084.1058080099999</v>
      </c>
      <c r="M113" s="192">
        <f t="shared" si="15"/>
        <v>0</v>
      </c>
      <c r="N113" s="192">
        <f t="shared" si="16"/>
        <v>0</v>
      </c>
      <c r="O113" s="192">
        <v>292.86055758970934</v>
      </c>
      <c r="P113" s="192">
        <f t="shared" si="17"/>
        <v>292.86055758970934</v>
      </c>
      <c r="Q113" s="192">
        <f t="shared" si="18"/>
        <v>0</v>
      </c>
      <c r="R113" s="192">
        <f t="shared" si="19"/>
        <v>0</v>
      </c>
      <c r="S113" s="192">
        <f t="shared" si="20"/>
        <v>1376.9663655997092</v>
      </c>
      <c r="T113" s="192">
        <f t="shared" si="21"/>
        <v>0</v>
      </c>
      <c r="U113" s="192">
        <f t="shared" si="22"/>
        <v>0</v>
      </c>
    </row>
    <row r="114" spans="1:21" s="137" customFormat="1" ht="12">
      <c r="A114" s="161">
        <v>406</v>
      </c>
      <c r="B114" s="161" t="s">
        <v>396</v>
      </c>
      <c r="C114" s="161" t="s">
        <v>397</v>
      </c>
      <c r="D114" s="161" t="s">
        <v>414</v>
      </c>
      <c r="E114" s="161" t="s">
        <v>271</v>
      </c>
      <c r="F114" s="192">
        <v>8.2820509533400006</v>
      </c>
      <c r="G114" s="192">
        <v>0</v>
      </c>
      <c r="H114" s="192">
        <v>0</v>
      </c>
      <c r="I114" s="193">
        <f t="shared" si="12"/>
        <v>0</v>
      </c>
      <c r="J114" s="193">
        <f t="shared" si="13"/>
        <v>0</v>
      </c>
      <c r="K114" s="138">
        <v>54.074560319</v>
      </c>
      <c r="L114" s="192">
        <f t="shared" si="14"/>
        <v>54.074560319</v>
      </c>
      <c r="M114" s="192">
        <f t="shared" si="15"/>
        <v>0</v>
      </c>
      <c r="N114" s="192">
        <f t="shared" si="16"/>
        <v>0</v>
      </c>
      <c r="O114" s="192">
        <v>718.47282529115216</v>
      </c>
      <c r="P114" s="192">
        <f t="shared" si="17"/>
        <v>718.47282529115216</v>
      </c>
      <c r="Q114" s="192">
        <f t="shared" si="18"/>
        <v>0</v>
      </c>
      <c r="R114" s="192">
        <f t="shared" si="19"/>
        <v>0</v>
      </c>
      <c r="S114" s="192">
        <f t="shared" si="20"/>
        <v>772.54738561015211</v>
      </c>
      <c r="T114" s="192">
        <f t="shared" si="21"/>
        <v>0</v>
      </c>
      <c r="U114" s="192">
        <f t="shared" si="22"/>
        <v>0</v>
      </c>
    </row>
    <row r="115" spans="1:21" s="137" customFormat="1" ht="12">
      <c r="A115" s="161">
        <v>407</v>
      </c>
      <c r="B115" s="161" t="s">
        <v>396</v>
      </c>
      <c r="C115" s="161" t="s">
        <v>397</v>
      </c>
      <c r="D115" s="161" t="s">
        <v>414</v>
      </c>
      <c r="E115" s="161" t="s">
        <v>271</v>
      </c>
      <c r="F115" s="192">
        <v>25.850764869500001</v>
      </c>
      <c r="G115" s="192">
        <v>0</v>
      </c>
      <c r="H115" s="192">
        <v>0</v>
      </c>
      <c r="I115" s="193">
        <f t="shared" si="12"/>
        <v>0</v>
      </c>
      <c r="J115" s="193">
        <f t="shared" si="13"/>
        <v>0</v>
      </c>
      <c r="K115" s="138">
        <v>879.13064644500002</v>
      </c>
      <c r="L115" s="192">
        <f t="shared" si="14"/>
        <v>879.13064644500002</v>
      </c>
      <c r="M115" s="192">
        <f t="shared" si="15"/>
        <v>0</v>
      </c>
      <c r="N115" s="192">
        <f t="shared" si="16"/>
        <v>0</v>
      </c>
      <c r="O115" s="192">
        <v>200.63019828339401</v>
      </c>
      <c r="P115" s="192">
        <f t="shared" si="17"/>
        <v>200.63019828339401</v>
      </c>
      <c r="Q115" s="192">
        <f t="shared" si="18"/>
        <v>0</v>
      </c>
      <c r="R115" s="192">
        <f t="shared" si="19"/>
        <v>0</v>
      </c>
      <c r="S115" s="192">
        <f t="shared" si="20"/>
        <v>1079.760844728394</v>
      </c>
      <c r="T115" s="192">
        <f t="shared" si="21"/>
        <v>0</v>
      </c>
      <c r="U115" s="192">
        <f t="shared" si="22"/>
        <v>0</v>
      </c>
    </row>
    <row r="116" spans="1:21" s="137" customFormat="1" ht="12">
      <c r="A116" s="161">
        <v>408</v>
      </c>
      <c r="B116" s="161" t="s">
        <v>396</v>
      </c>
      <c r="C116" s="161" t="s">
        <v>397</v>
      </c>
      <c r="D116" s="161" t="s">
        <v>414</v>
      </c>
      <c r="E116" s="161" t="s">
        <v>271</v>
      </c>
      <c r="F116" s="192">
        <v>21.268500419999999</v>
      </c>
      <c r="G116" s="192">
        <v>0</v>
      </c>
      <c r="H116" s="192">
        <v>0</v>
      </c>
      <c r="I116" s="193">
        <f t="shared" si="12"/>
        <v>0</v>
      </c>
      <c r="J116" s="193">
        <f t="shared" si="13"/>
        <v>0</v>
      </c>
      <c r="K116" s="138">
        <v>782.40779783799996</v>
      </c>
      <c r="L116" s="192">
        <f t="shared" si="14"/>
        <v>782.40779783799996</v>
      </c>
      <c r="M116" s="192">
        <f t="shared" si="15"/>
        <v>0</v>
      </c>
      <c r="N116" s="192">
        <f t="shared" si="16"/>
        <v>0</v>
      </c>
      <c r="O116" s="192">
        <v>39.234914464946861</v>
      </c>
      <c r="P116" s="192">
        <f t="shared" si="17"/>
        <v>39.234914464946861</v>
      </c>
      <c r="Q116" s="192">
        <f t="shared" si="18"/>
        <v>0</v>
      </c>
      <c r="R116" s="192">
        <f t="shared" si="19"/>
        <v>0</v>
      </c>
      <c r="S116" s="192">
        <f t="shared" si="20"/>
        <v>821.64271230294685</v>
      </c>
      <c r="T116" s="192">
        <f t="shared" si="21"/>
        <v>0</v>
      </c>
      <c r="U116" s="192">
        <f t="shared" si="22"/>
        <v>0</v>
      </c>
    </row>
    <row r="117" spans="1:21" s="137" customFormat="1" ht="12">
      <c r="A117" s="161">
        <v>409</v>
      </c>
      <c r="B117" s="161" t="s">
        <v>396</v>
      </c>
      <c r="C117" s="161" t="s">
        <v>397</v>
      </c>
      <c r="D117" s="161" t="s">
        <v>415</v>
      </c>
      <c r="E117" s="161" t="s">
        <v>271</v>
      </c>
      <c r="F117" s="192">
        <v>39.744500083799998</v>
      </c>
      <c r="G117" s="192">
        <v>0</v>
      </c>
      <c r="H117" s="192">
        <v>0</v>
      </c>
      <c r="I117" s="193">
        <f t="shared" si="12"/>
        <v>0</v>
      </c>
      <c r="J117" s="193">
        <f t="shared" si="13"/>
        <v>0</v>
      </c>
      <c r="K117" s="138">
        <v>3737.4611361299999</v>
      </c>
      <c r="L117" s="192">
        <f t="shared" si="14"/>
        <v>3737.4611361299999</v>
      </c>
      <c r="M117" s="192">
        <f t="shared" si="15"/>
        <v>0</v>
      </c>
      <c r="N117" s="192">
        <f t="shared" si="16"/>
        <v>0</v>
      </c>
      <c r="O117" s="192">
        <v>734.52977724944071</v>
      </c>
      <c r="P117" s="192">
        <f t="shared" si="17"/>
        <v>734.52977724944071</v>
      </c>
      <c r="Q117" s="192">
        <f t="shared" si="18"/>
        <v>0</v>
      </c>
      <c r="R117" s="192">
        <f t="shared" si="19"/>
        <v>0</v>
      </c>
      <c r="S117" s="192">
        <f t="shared" si="20"/>
        <v>4471.9909133794408</v>
      </c>
      <c r="T117" s="192">
        <f t="shared" si="21"/>
        <v>0</v>
      </c>
      <c r="U117" s="192">
        <f t="shared" si="22"/>
        <v>0</v>
      </c>
    </row>
    <row r="118" spans="1:21" s="137" customFormat="1" ht="12">
      <c r="A118" s="161">
        <v>410</v>
      </c>
      <c r="B118" s="161" t="s">
        <v>396</v>
      </c>
      <c r="C118" s="161" t="s">
        <v>397</v>
      </c>
      <c r="D118" s="161" t="s">
        <v>416</v>
      </c>
      <c r="E118" s="161" t="s">
        <v>271</v>
      </c>
      <c r="F118" s="192">
        <v>72.301243231499996</v>
      </c>
      <c r="G118" s="192">
        <v>0</v>
      </c>
      <c r="H118" s="192">
        <v>0</v>
      </c>
      <c r="I118" s="193">
        <f t="shared" si="12"/>
        <v>0</v>
      </c>
      <c r="J118" s="193">
        <f t="shared" si="13"/>
        <v>0</v>
      </c>
      <c r="K118" s="138">
        <v>4252.2167832100004</v>
      </c>
      <c r="L118" s="192">
        <f t="shared" si="14"/>
        <v>4252.2167832100004</v>
      </c>
      <c r="M118" s="192">
        <f t="shared" si="15"/>
        <v>0</v>
      </c>
      <c r="N118" s="192">
        <f t="shared" si="16"/>
        <v>0</v>
      </c>
      <c r="O118" s="192">
        <v>1177.778678818411</v>
      </c>
      <c r="P118" s="192">
        <f t="shared" si="17"/>
        <v>1177.778678818411</v>
      </c>
      <c r="Q118" s="192">
        <f t="shared" si="18"/>
        <v>0</v>
      </c>
      <c r="R118" s="192">
        <f t="shared" si="19"/>
        <v>0</v>
      </c>
      <c r="S118" s="192">
        <f t="shared" si="20"/>
        <v>5429.9954620284116</v>
      </c>
      <c r="T118" s="192">
        <f t="shared" si="21"/>
        <v>0</v>
      </c>
      <c r="U118" s="192">
        <f t="shared" si="22"/>
        <v>0</v>
      </c>
    </row>
    <row r="119" spans="1:21" s="137" customFormat="1" ht="12">
      <c r="A119" s="161">
        <v>411</v>
      </c>
      <c r="B119" s="161" t="s">
        <v>396</v>
      </c>
      <c r="C119" s="161" t="s">
        <v>397</v>
      </c>
      <c r="D119" s="161" t="s">
        <v>414</v>
      </c>
      <c r="E119" s="161" t="s">
        <v>271</v>
      </c>
      <c r="F119" s="192">
        <v>39.478708993399998</v>
      </c>
      <c r="G119" s="192">
        <v>0</v>
      </c>
      <c r="H119" s="192">
        <v>0</v>
      </c>
      <c r="I119" s="193">
        <f t="shared" si="12"/>
        <v>0</v>
      </c>
      <c r="J119" s="193">
        <f t="shared" si="13"/>
        <v>0</v>
      </c>
      <c r="K119" s="138">
        <v>1814.0641822099999</v>
      </c>
      <c r="L119" s="192">
        <f t="shared" si="14"/>
        <v>1814.0641822099999</v>
      </c>
      <c r="M119" s="192">
        <f t="shared" si="15"/>
        <v>0</v>
      </c>
      <c r="N119" s="192">
        <f t="shared" si="16"/>
        <v>0</v>
      </c>
      <c r="O119" s="192">
        <v>441.43331304881519</v>
      </c>
      <c r="P119" s="192">
        <f t="shared" si="17"/>
        <v>441.43331304881519</v>
      </c>
      <c r="Q119" s="192">
        <f t="shared" si="18"/>
        <v>0</v>
      </c>
      <c r="R119" s="192">
        <f t="shared" si="19"/>
        <v>0</v>
      </c>
      <c r="S119" s="192">
        <f t="shared" si="20"/>
        <v>2255.497495258815</v>
      </c>
      <c r="T119" s="192">
        <f t="shared" si="21"/>
        <v>0</v>
      </c>
      <c r="U119" s="192">
        <f t="shared" si="22"/>
        <v>0</v>
      </c>
    </row>
    <row r="120" spans="1:21" s="137" customFormat="1" ht="12">
      <c r="A120" s="161">
        <v>412</v>
      </c>
      <c r="B120" s="161" t="s">
        <v>396</v>
      </c>
      <c r="C120" s="161" t="s">
        <v>397</v>
      </c>
      <c r="D120" s="161" t="s">
        <v>417</v>
      </c>
      <c r="E120" s="161" t="s">
        <v>271</v>
      </c>
      <c r="F120" s="192">
        <v>80.737062295376987</v>
      </c>
      <c r="G120" s="192">
        <v>0</v>
      </c>
      <c r="H120" s="192">
        <v>0</v>
      </c>
      <c r="I120" s="193">
        <f t="shared" si="12"/>
        <v>0</v>
      </c>
      <c r="J120" s="193">
        <f t="shared" si="13"/>
        <v>0</v>
      </c>
      <c r="K120" s="138">
        <v>4704.5554149299996</v>
      </c>
      <c r="L120" s="192">
        <f t="shared" si="14"/>
        <v>4704.5554149299996</v>
      </c>
      <c r="M120" s="192">
        <f t="shared" si="15"/>
        <v>0</v>
      </c>
      <c r="N120" s="192">
        <f t="shared" si="16"/>
        <v>0</v>
      </c>
      <c r="O120" s="192">
        <v>1428.5890590540732</v>
      </c>
      <c r="P120" s="192">
        <f t="shared" si="17"/>
        <v>1428.5890590540732</v>
      </c>
      <c r="Q120" s="192">
        <f t="shared" si="18"/>
        <v>0</v>
      </c>
      <c r="R120" s="192">
        <f t="shared" si="19"/>
        <v>0</v>
      </c>
      <c r="S120" s="192">
        <f t="shared" si="20"/>
        <v>6133.1444739840726</v>
      </c>
      <c r="T120" s="192">
        <f t="shared" si="21"/>
        <v>0</v>
      </c>
      <c r="U120" s="192">
        <f t="shared" si="22"/>
        <v>0</v>
      </c>
    </row>
    <row r="121" spans="1:21" s="137" customFormat="1" ht="12">
      <c r="A121" s="161">
        <v>413</v>
      </c>
      <c r="B121" s="161" t="s">
        <v>396</v>
      </c>
      <c r="C121" s="161" t="s">
        <v>397</v>
      </c>
      <c r="D121" s="161" t="s">
        <v>418</v>
      </c>
      <c r="E121" s="161" t="s">
        <v>271</v>
      </c>
      <c r="F121" s="192">
        <v>72.456507618177</v>
      </c>
      <c r="G121" s="192">
        <v>0</v>
      </c>
      <c r="H121" s="192">
        <v>0</v>
      </c>
      <c r="I121" s="193">
        <f t="shared" si="12"/>
        <v>0</v>
      </c>
      <c r="J121" s="193">
        <f t="shared" si="13"/>
        <v>0</v>
      </c>
      <c r="K121" s="138">
        <v>3599.8613914100001</v>
      </c>
      <c r="L121" s="192">
        <f t="shared" si="14"/>
        <v>3599.8613914100001</v>
      </c>
      <c r="M121" s="192">
        <f t="shared" si="15"/>
        <v>0</v>
      </c>
      <c r="N121" s="192">
        <f t="shared" si="16"/>
        <v>0</v>
      </c>
      <c r="O121" s="192">
        <v>1068.516779689849</v>
      </c>
      <c r="P121" s="192">
        <f t="shared" si="17"/>
        <v>1068.516779689849</v>
      </c>
      <c r="Q121" s="192">
        <f t="shared" si="18"/>
        <v>0</v>
      </c>
      <c r="R121" s="192">
        <f t="shared" si="19"/>
        <v>0</v>
      </c>
      <c r="S121" s="192">
        <f t="shared" si="20"/>
        <v>4668.3781710998492</v>
      </c>
      <c r="T121" s="192">
        <f t="shared" si="21"/>
        <v>0</v>
      </c>
      <c r="U121" s="192">
        <f t="shared" si="22"/>
        <v>0</v>
      </c>
    </row>
    <row r="122" spans="1:21" s="137" customFormat="1" ht="12">
      <c r="A122" s="161">
        <v>414</v>
      </c>
      <c r="B122" s="161" t="s">
        <v>396</v>
      </c>
      <c r="C122" s="161" t="s">
        <v>397</v>
      </c>
      <c r="D122" s="161" t="s">
        <v>417</v>
      </c>
      <c r="E122" s="161" t="s">
        <v>271</v>
      </c>
      <c r="F122" s="192">
        <v>65.599454696999999</v>
      </c>
      <c r="G122" s="192">
        <v>0</v>
      </c>
      <c r="H122" s="192">
        <v>0</v>
      </c>
      <c r="I122" s="193">
        <f t="shared" si="12"/>
        <v>0</v>
      </c>
      <c r="J122" s="193">
        <f t="shared" si="13"/>
        <v>0</v>
      </c>
      <c r="K122" s="138">
        <v>3006.2338063699999</v>
      </c>
      <c r="L122" s="192">
        <f t="shared" si="14"/>
        <v>3006.2338063699999</v>
      </c>
      <c r="M122" s="192">
        <f t="shared" si="15"/>
        <v>0</v>
      </c>
      <c r="N122" s="192">
        <f t="shared" si="16"/>
        <v>0</v>
      </c>
      <c r="O122" s="192">
        <v>312.963048399385</v>
      </c>
      <c r="P122" s="192">
        <f t="shared" si="17"/>
        <v>312.963048399385</v>
      </c>
      <c r="Q122" s="192">
        <f t="shared" si="18"/>
        <v>0</v>
      </c>
      <c r="R122" s="192">
        <f t="shared" si="19"/>
        <v>0</v>
      </c>
      <c r="S122" s="192">
        <f t="shared" si="20"/>
        <v>3319.196854769385</v>
      </c>
      <c r="T122" s="192">
        <f t="shared" si="21"/>
        <v>0</v>
      </c>
      <c r="U122" s="192">
        <f t="shared" si="22"/>
        <v>0</v>
      </c>
    </row>
    <row r="123" spans="1:21" s="137" customFormat="1" ht="12">
      <c r="A123" s="161">
        <v>415</v>
      </c>
      <c r="B123" s="161" t="s">
        <v>396</v>
      </c>
      <c r="C123" s="161" t="s">
        <v>397</v>
      </c>
      <c r="D123" s="161" t="s">
        <v>417</v>
      </c>
      <c r="E123" s="161" t="s">
        <v>271</v>
      </c>
      <c r="F123" s="192">
        <v>37.598879578000002</v>
      </c>
      <c r="G123" s="192">
        <v>0</v>
      </c>
      <c r="H123" s="192">
        <v>0</v>
      </c>
      <c r="I123" s="193">
        <f t="shared" si="12"/>
        <v>0</v>
      </c>
      <c r="J123" s="193">
        <f t="shared" si="13"/>
        <v>0</v>
      </c>
      <c r="K123" s="138">
        <v>1101.22232977</v>
      </c>
      <c r="L123" s="192">
        <f t="shared" si="14"/>
        <v>1101.22232977</v>
      </c>
      <c r="M123" s="192">
        <f t="shared" si="15"/>
        <v>0</v>
      </c>
      <c r="N123" s="192">
        <f t="shared" si="16"/>
        <v>0</v>
      </c>
      <c r="O123" s="192">
        <v>453.8563568445968</v>
      </c>
      <c r="P123" s="192">
        <f t="shared" si="17"/>
        <v>453.8563568445968</v>
      </c>
      <c r="Q123" s="192">
        <f t="shared" si="18"/>
        <v>0</v>
      </c>
      <c r="R123" s="192">
        <f t="shared" si="19"/>
        <v>0</v>
      </c>
      <c r="S123" s="192">
        <f t="shared" si="20"/>
        <v>1555.0786866145968</v>
      </c>
      <c r="T123" s="192">
        <f t="shared" si="21"/>
        <v>0</v>
      </c>
      <c r="U123" s="192">
        <f t="shared" si="22"/>
        <v>0</v>
      </c>
    </row>
    <row r="124" spans="1:21" s="137" customFormat="1" ht="12">
      <c r="A124" s="161">
        <v>416</v>
      </c>
      <c r="B124" s="161" t="s">
        <v>396</v>
      </c>
      <c r="C124" s="161" t="s">
        <v>397</v>
      </c>
      <c r="D124" s="161" t="s">
        <v>419</v>
      </c>
      <c r="E124" s="161" t="s">
        <v>271</v>
      </c>
      <c r="F124" s="192">
        <v>0.114439931755</v>
      </c>
      <c r="G124" s="192">
        <v>0</v>
      </c>
      <c r="H124" s="192">
        <v>0</v>
      </c>
      <c r="I124" s="193">
        <f t="shared" si="12"/>
        <v>0</v>
      </c>
      <c r="J124" s="193">
        <f t="shared" si="13"/>
        <v>0</v>
      </c>
      <c r="K124" s="138">
        <v>6.5148676183900003</v>
      </c>
      <c r="L124" s="192">
        <f t="shared" si="14"/>
        <v>6.5148676183900003</v>
      </c>
      <c r="M124" s="192">
        <f t="shared" si="15"/>
        <v>0</v>
      </c>
      <c r="N124" s="192">
        <f t="shared" si="16"/>
        <v>0</v>
      </c>
      <c r="O124" s="192">
        <v>150.50698042784859</v>
      </c>
      <c r="P124" s="192">
        <f t="shared" si="17"/>
        <v>150.50698042784859</v>
      </c>
      <c r="Q124" s="192">
        <f t="shared" si="18"/>
        <v>0</v>
      </c>
      <c r="R124" s="192">
        <f t="shared" si="19"/>
        <v>0</v>
      </c>
      <c r="S124" s="192">
        <f t="shared" si="20"/>
        <v>157.0218480462386</v>
      </c>
      <c r="T124" s="192">
        <f t="shared" si="21"/>
        <v>0</v>
      </c>
      <c r="U124" s="192">
        <f t="shared" si="22"/>
        <v>0</v>
      </c>
    </row>
    <row r="125" spans="1:21" s="137" customFormat="1" ht="12">
      <c r="A125" s="161">
        <v>417</v>
      </c>
      <c r="B125" s="161" t="s">
        <v>396</v>
      </c>
      <c r="C125" s="161" t="s">
        <v>397</v>
      </c>
      <c r="D125" s="161" t="s">
        <v>420</v>
      </c>
      <c r="E125" s="161" t="s">
        <v>271</v>
      </c>
      <c r="F125" s="192">
        <v>73.757258280000002</v>
      </c>
      <c r="G125" s="192">
        <v>0</v>
      </c>
      <c r="H125" s="192">
        <v>0</v>
      </c>
      <c r="I125" s="193">
        <f t="shared" si="12"/>
        <v>0</v>
      </c>
      <c r="J125" s="193">
        <f t="shared" si="13"/>
        <v>0</v>
      </c>
      <c r="K125" s="138">
        <v>1969.54916185</v>
      </c>
      <c r="L125" s="192">
        <f t="shared" si="14"/>
        <v>1969.54916185</v>
      </c>
      <c r="M125" s="192">
        <f t="shared" si="15"/>
        <v>0</v>
      </c>
      <c r="N125" s="192">
        <f t="shared" si="16"/>
        <v>0</v>
      </c>
      <c r="O125" s="192">
        <v>992.68252432735744</v>
      </c>
      <c r="P125" s="192">
        <f t="shared" si="17"/>
        <v>992.68252432735744</v>
      </c>
      <c r="Q125" s="192">
        <f t="shared" si="18"/>
        <v>0</v>
      </c>
      <c r="R125" s="192">
        <f t="shared" si="19"/>
        <v>0</v>
      </c>
      <c r="S125" s="192">
        <f t="shared" si="20"/>
        <v>2962.2316861773575</v>
      </c>
      <c r="T125" s="192">
        <f t="shared" si="21"/>
        <v>0</v>
      </c>
      <c r="U125" s="192">
        <f t="shared" si="22"/>
        <v>0</v>
      </c>
    </row>
    <row r="126" spans="1:21" s="137" customFormat="1" ht="12">
      <c r="A126" s="161">
        <v>418</v>
      </c>
      <c r="B126" s="161" t="s">
        <v>396</v>
      </c>
      <c r="C126" s="161" t="s">
        <v>397</v>
      </c>
      <c r="D126" s="161" t="s">
        <v>421</v>
      </c>
      <c r="E126" s="161" t="s">
        <v>271</v>
      </c>
      <c r="F126" s="192">
        <v>57.249934816299998</v>
      </c>
      <c r="G126" s="192">
        <v>0</v>
      </c>
      <c r="H126" s="192">
        <v>0</v>
      </c>
      <c r="I126" s="193">
        <f t="shared" si="12"/>
        <v>0</v>
      </c>
      <c r="J126" s="193">
        <f t="shared" si="13"/>
        <v>0</v>
      </c>
      <c r="K126" s="138">
        <v>895.44768206699996</v>
      </c>
      <c r="L126" s="192">
        <f t="shared" si="14"/>
        <v>895.44768206699996</v>
      </c>
      <c r="M126" s="192">
        <f t="shared" si="15"/>
        <v>0</v>
      </c>
      <c r="N126" s="192">
        <f t="shared" si="16"/>
        <v>0</v>
      </c>
      <c r="O126" s="192">
        <v>140.74946271720938</v>
      </c>
      <c r="P126" s="192">
        <f t="shared" si="17"/>
        <v>140.74946271720938</v>
      </c>
      <c r="Q126" s="192">
        <f t="shared" si="18"/>
        <v>0</v>
      </c>
      <c r="R126" s="192">
        <f t="shared" si="19"/>
        <v>0</v>
      </c>
      <c r="S126" s="192">
        <f t="shared" si="20"/>
        <v>1036.1971447842093</v>
      </c>
      <c r="T126" s="192">
        <f t="shared" si="21"/>
        <v>0</v>
      </c>
      <c r="U126" s="192">
        <f t="shared" si="22"/>
        <v>0</v>
      </c>
    </row>
    <row r="127" spans="1:21" s="137" customFormat="1" ht="12">
      <c r="A127" s="161">
        <v>419</v>
      </c>
      <c r="B127" s="161" t="s">
        <v>396</v>
      </c>
      <c r="C127" s="161" t="s">
        <v>397</v>
      </c>
      <c r="D127" s="161" t="s">
        <v>422</v>
      </c>
      <c r="E127" s="161" t="s">
        <v>271</v>
      </c>
      <c r="F127" s="192">
        <v>41.283279584299997</v>
      </c>
      <c r="G127" s="192">
        <v>0</v>
      </c>
      <c r="H127" s="192">
        <v>0</v>
      </c>
      <c r="I127" s="193">
        <f t="shared" si="12"/>
        <v>0</v>
      </c>
      <c r="J127" s="193">
        <f t="shared" si="13"/>
        <v>0</v>
      </c>
      <c r="K127" s="138">
        <v>0</v>
      </c>
      <c r="L127" s="192">
        <f t="shared" si="14"/>
        <v>0</v>
      </c>
      <c r="M127" s="192">
        <f t="shared" si="15"/>
        <v>0</v>
      </c>
      <c r="N127" s="192">
        <f t="shared" si="16"/>
        <v>0</v>
      </c>
      <c r="O127" s="192">
        <v>109.74421133208151</v>
      </c>
      <c r="P127" s="192">
        <f t="shared" si="17"/>
        <v>109.74421133208151</v>
      </c>
      <c r="Q127" s="192">
        <f t="shared" si="18"/>
        <v>0</v>
      </c>
      <c r="R127" s="192">
        <f t="shared" si="19"/>
        <v>0</v>
      </c>
      <c r="S127" s="192">
        <f t="shared" si="20"/>
        <v>109.74421133208151</v>
      </c>
      <c r="T127" s="192">
        <f t="shared" si="21"/>
        <v>0</v>
      </c>
      <c r="U127" s="192">
        <f t="shared" si="22"/>
        <v>0</v>
      </c>
    </row>
    <row r="128" spans="1:21" s="137" customFormat="1" ht="12">
      <c r="A128" s="161">
        <v>420</v>
      </c>
      <c r="B128" s="161" t="s">
        <v>396</v>
      </c>
      <c r="C128" s="161" t="s">
        <v>397</v>
      </c>
      <c r="D128" s="161" t="s">
        <v>423</v>
      </c>
      <c r="E128" s="161" t="s">
        <v>271</v>
      </c>
      <c r="F128" s="192">
        <v>42.983390943700002</v>
      </c>
      <c r="G128" s="192">
        <v>0</v>
      </c>
      <c r="H128" s="192">
        <v>0</v>
      </c>
      <c r="I128" s="193">
        <f t="shared" si="12"/>
        <v>0</v>
      </c>
      <c r="J128" s="193">
        <f t="shared" si="13"/>
        <v>0</v>
      </c>
      <c r="K128" s="138">
        <v>760.73797911400004</v>
      </c>
      <c r="L128" s="192">
        <f t="shared" si="14"/>
        <v>760.73797911400004</v>
      </c>
      <c r="M128" s="192">
        <f t="shared" si="15"/>
        <v>0</v>
      </c>
      <c r="N128" s="192">
        <f t="shared" si="16"/>
        <v>0</v>
      </c>
      <c r="O128" s="192">
        <v>579.5602021085424</v>
      </c>
      <c r="P128" s="192">
        <f t="shared" si="17"/>
        <v>579.5602021085424</v>
      </c>
      <c r="Q128" s="192">
        <f t="shared" si="18"/>
        <v>0</v>
      </c>
      <c r="R128" s="192">
        <f t="shared" si="19"/>
        <v>0</v>
      </c>
      <c r="S128" s="192">
        <f t="shared" si="20"/>
        <v>1340.2981812225426</v>
      </c>
      <c r="T128" s="192">
        <f t="shared" si="21"/>
        <v>0</v>
      </c>
      <c r="U128" s="192">
        <f t="shared" si="22"/>
        <v>0</v>
      </c>
    </row>
    <row r="129" spans="1:21" s="137" customFormat="1" ht="12">
      <c r="A129" s="161">
        <v>421</v>
      </c>
      <c r="B129" s="161" t="s">
        <v>396</v>
      </c>
      <c r="C129" s="161" t="s">
        <v>397</v>
      </c>
      <c r="D129" s="161" t="s">
        <v>424</v>
      </c>
      <c r="E129" s="161" t="s">
        <v>271</v>
      </c>
      <c r="F129" s="192">
        <v>13.4062430236</v>
      </c>
      <c r="G129" s="192">
        <v>0</v>
      </c>
      <c r="H129" s="192">
        <v>0</v>
      </c>
      <c r="I129" s="193">
        <f t="shared" si="12"/>
        <v>0</v>
      </c>
      <c r="J129" s="193">
        <f t="shared" si="13"/>
        <v>0</v>
      </c>
      <c r="K129" s="138">
        <v>427.273707505</v>
      </c>
      <c r="L129" s="192">
        <f t="shared" si="14"/>
        <v>427.273707505</v>
      </c>
      <c r="M129" s="192">
        <f t="shared" si="15"/>
        <v>0</v>
      </c>
      <c r="N129" s="192">
        <f t="shared" si="16"/>
        <v>0</v>
      </c>
      <c r="O129" s="192">
        <v>32.057779810358149</v>
      </c>
      <c r="P129" s="192">
        <f t="shared" si="17"/>
        <v>32.057779810358149</v>
      </c>
      <c r="Q129" s="192">
        <f t="shared" si="18"/>
        <v>0</v>
      </c>
      <c r="R129" s="192">
        <f t="shared" si="19"/>
        <v>0</v>
      </c>
      <c r="S129" s="192">
        <f t="shared" si="20"/>
        <v>459.33148731535817</v>
      </c>
      <c r="T129" s="192">
        <f t="shared" si="21"/>
        <v>0</v>
      </c>
      <c r="U129" s="192">
        <f t="shared" si="22"/>
        <v>0</v>
      </c>
    </row>
    <row r="130" spans="1:21" s="137" customFormat="1" ht="12">
      <c r="A130" s="161">
        <v>422</v>
      </c>
      <c r="B130" s="161" t="s">
        <v>396</v>
      </c>
      <c r="C130" s="161" t="s">
        <v>397</v>
      </c>
      <c r="D130" s="161" t="s">
        <v>424</v>
      </c>
      <c r="E130" s="161" t="s">
        <v>271</v>
      </c>
      <c r="F130" s="192">
        <v>56.477315506700002</v>
      </c>
      <c r="G130" s="192">
        <v>0</v>
      </c>
      <c r="H130" s="192">
        <v>0</v>
      </c>
      <c r="I130" s="193">
        <f t="shared" si="12"/>
        <v>0</v>
      </c>
      <c r="J130" s="193">
        <f t="shared" si="13"/>
        <v>0</v>
      </c>
      <c r="K130" s="138">
        <v>2398.8278931099999</v>
      </c>
      <c r="L130" s="192">
        <f t="shared" si="14"/>
        <v>2398.8278931099999</v>
      </c>
      <c r="M130" s="192">
        <f t="shared" si="15"/>
        <v>0</v>
      </c>
      <c r="N130" s="192">
        <f t="shared" si="16"/>
        <v>0</v>
      </c>
      <c r="O130" s="192">
        <v>660.51415802398742</v>
      </c>
      <c r="P130" s="192">
        <f t="shared" si="17"/>
        <v>660.51415802398742</v>
      </c>
      <c r="Q130" s="192">
        <f t="shared" si="18"/>
        <v>0</v>
      </c>
      <c r="R130" s="192">
        <f t="shared" si="19"/>
        <v>0</v>
      </c>
      <c r="S130" s="192">
        <f t="shared" si="20"/>
        <v>3059.3420511339873</v>
      </c>
      <c r="T130" s="192">
        <f t="shared" si="21"/>
        <v>0</v>
      </c>
      <c r="U130" s="192">
        <f t="shared" si="22"/>
        <v>0</v>
      </c>
    </row>
    <row r="131" spans="1:21" s="137" customFormat="1" ht="12">
      <c r="A131" s="161">
        <v>423</v>
      </c>
      <c r="B131" s="161" t="s">
        <v>396</v>
      </c>
      <c r="C131" s="161" t="s">
        <v>397</v>
      </c>
      <c r="D131" s="161" t="s">
        <v>424</v>
      </c>
      <c r="E131" s="161" t="s">
        <v>271</v>
      </c>
      <c r="F131" s="192">
        <v>0.82049747536700002</v>
      </c>
      <c r="G131" s="192">
        <v>0</v>
      </c>
      <c r="H131" s="192">
        <v>0</v>
      </c>
      <c r="I131" s="193">
        <f t="shared" si="12"/>
        <v>0</v>
      </c>
      <c r="J131" s="193">
        <f t="shared" si="13"/>
        <v>0</v>
      </c>
      <c r="K131" s="138">
        <v>377.54553731200002</v>
      </c>
      <c r="L131" s="192">
        <f t="shared" si="14"/>
        <v>377.54553731200002</v>
      </c>
      <c r="M131" s="192">
        <f t="shared" si="15"/>
        <v>0</v>
      </c>
      <c r="N131" s="192">
        <f t="shared" si="16"/>
        <v>0</v>
      </c>
      <c r="O131" s="192">
        <v>436.33750706871098</v>
      </c>
      <c r="P131" s="192">
        <f t="shared" si="17"/>
        <v>436.33750706871098</v>
      </c>
      <c r="Q131" s="192">
        <f t="shared" si="18"/>
        <v>0</v>
      </c>
      <c r="R131" s="192">
        <f t="shared" si="19"/>
        <v>0</v>
      </c>
      <c r="S131" s="192">
        <f t="shared" si="20"/>
        <v>813.883044380711</v>
      </c>
      <c r="T131" s="192">
        <f t="shared" si="21"/>
        <v>0</v>
      </c>
      <c r="U131" s="192">
        <f t="shared" si="22"/>
        <v>0</v>
      </c>
    </row>
    <row r="132" spans="1:21" s="137" customFormat="1" ht="12">
      <c r="A132" s="161">
        <v>424</v>
      </c>
      <c r="B132" s="161" t="s">
        <v>396</v>
      </c>
      <c r="C132" s="161" t="s">
        <v>397</v>
      </c>
      <c r="D132" s="161" t="s">
        <v>425</v>
      </c>
      <c r="E132" s="161" t="s">
        <v>271</v>
      </c>
      <c r="F132" s="192">
        <v>94.061736117699994</v>
      </c>
      <c r="G132" s="192">
        <v>0</v>
      </c>
      <c r="H132" s="192">
        <v>0</v>
      </c>
      <c r="I132" s="193">
        <f t="shared" si="12"/>
        <v>0</v>
      </c>
      <c r="J132" s="193">
        <f t="shared" si="13"/>
        <v>0</v>
      </c>
      <c r="K132" s="138">
        <v>2268.74141513</v>
      </c>
      <c r="L132" s="192">
        <f t="shared" si="14"/>
        <v>2268.74141513</v>
      </c>
      <c r="M132" s="192">
        <f t="shared" si="15"/>
        <v>0</v>
      </c>
      <c r="N132" s="192">
        <f t="shared" si="16"/>
        <v>0</v>
      </c>
      <c r="O132" s="192">
        <v>442.44804340899015</v>
      </c>
      <c r="P132" s="192">
        <f t="shared" si="17"/>
        <v>442.44804340899015</v>
      </c>
      <c r="Q132" s="192">
        <f t="shared" si="18"/>
        <v>0</v>
      </c>
      <c r="R132" s="192">
        <f t="shared" si="19"/>
        <v>0</v>
      </c>
      <c r="S132" s="192">
        <f t="shared" si="20"/>
        <v>2711.18945853899</v>
      </c>
      <c r="T132" s="192">
        <f t="shared" si="21"/>
        <v>0</v>
      </c>
      <c r="U132" s="192">
        <f t="shared" si="22"/>
        <v>0</v>
      </c>
    </row>
    <row r="133" spans="1:21" s="137" customFormat="1" ht="12">
      <c r="A133" s="161">
        <v>425</v>
      </c>
      <c r="B133" s="161" t="s">
        <v>396</v>
      </c>
      <c r="C133" s="161" t="s">
        <v>397</v>
      </c>
      <c r="D133" s="161" t="s">
        <v>425</v>
      </c>
      <c r="E133" s="161" t="s">
        <v>271</v>
      </c>
      <c r="F133" s="192">
        <v>26.117991086</v>
      </c>
      <c r="G133" s="192">
        <v>0</v>
      </c>
      <c r="H133" s="192">
        <v>0</v>
      </c>
      <c r="I133" s="193">
        <f t="shared" si="12"/>
        <v>0</v>
      </c>
      <c r="J133" s="193">
        <f t="shared" si="13"/>
        <v>0</v>
      </c>
      <c r="K133" s="138">
        <v>600.23401189900005</v>
      </c>
      <c r="L133" s="192">
        <f t="shared" si="14"/>
        <v>600.23401189900005</v>
      </c>
      <c r="M133" s="192">
        <f t="shared" si="15"/>
        <v>0</v>
      </c>
      <c r="N133" s="192">
        <f t="shared" si="16"/>
        <v>0</v>
      </c>
      <c r="O133" s="192">
        <v>130.41060320010286</v>
      </c>
      <c r="P133" s="192">
        <f t="shared" si="17"/>
        <v>130.41060320010286</v>
      </c>
      <c r="Q133" s="192">
        <f t="shared" si="18"/>
        <v>0</v>
      </c>
      <c r="R133" s="192">
        <f t="shared" si="19"/>
        <v>0</v>
      </c>
      <c r="S133" s="192">
        <f t="shared" si="20"/>
        <v>730.64461509910291</v>
      </c>
      <c r="T133" s="192">
        <f t="shared" si="21"/>
        <v>0</v>
      </c>
      <c r="U133" s="192">
        <f t="shared" si="22"/>
        <v>0</v>
      </c>
    </row>
    <row r="134" spans="1:21" s="137" customFormat="1" ht="12">
      <c r="A134" s="161">
        <v>426</v>
      </c>
      <c r="B134" s="161" t="s">
        <v>396</v>
      </c>
      <c r="C134" s="161" t="s">
        <v>397</v>
      </c>
      <c r="D134" s="161" t="s">
        <v>426</v>
      </c>
      <c r="E134" s="161" t="s">
        <v>271</v>
      </c>
      <c r="F134" s="192">
        <v>20.565696781500002</v>
      </c>
      <c r="G134" s="192">
        <v>0</v>
      </c>
      <c r="H134" s="192">
        <v>0</v>
      </c>
      <c r="I134" s="193">
        <f t="shared" si="12"/>
        <v>0</v>
      </c>
      <c r="J134" s="193">
        <f t="shared" si="13"/>
        <v>0</v>
      </c>
      <c r="K134" s="138">
        <v>3235.5049440600001</v>
      </c>
      <c r="L134" s="192">
        <f t="shared" si="14"/>
        <v>3235.5049440600001</v>
      </c>
      <c r="M134" s="192">
        <f t="shared" si="15"/>
        <v>0</v>
      </c>
      <c r="N134" s="192">
        <f t="shared" si="16"/>
        <v>0</v>
      </c>
      <c r="O134" s="192">
        <v>1685.13887329522</v>
      </c>
      <c r="P134" s="192">
        <f t="shared" si="17"/>
        <v>1685.13887329522</v>
      </c>
      <c r="Q134" s="192">
        <f t="shared" si="18"/>
        <v>0</v>
      </c>
      <c r="R134" s="192">
        <f t="shared" si="19"/>
        <v>0</v>
      </c>
      <c r="S134" s="192">
        <f t="shared" si="20"/>
        <v>4920.6438173552197</v>
      </c>
      <c r="T134" s="192">
        <f t="shared" si="21"/>
        <v>0</v>
      </c>
      <c r="U134" s="192">
        <f t="shared" si="22"/>
        <v>0</v>
      </c>
    </row>
    <row r="135" spans="1:21" s="137" customFormat="1" ht="12">
      <c r="A135" s="161">
        <v>427</v>
      </c>
      <c r="B135" s="161" t="s">
        <v>396</v>
      </c>
      <c r="C135" s="161" t="s">
        <v>397</v>
      </c>
      <c r="D135" s="161" t="s">
        <v>427</v>
      </c>
      <c r="E135" s="161" t="s">
        <v>271</v>
      </c>
      <c r="F135" s="192">
        <v>26.038923972999999</v>
      </c>
      <c r="G135" s="192">
        <v>0</v>
      </c>
      <c r="H135" s="192">
        <v>0</v>
      </c>
      <c r="I135" s="193">
        <f t="shared" si="12"/>
        <v>0</v>
      </c>
      <c r="J135" s="193">
        <f t="shared" si="13"/>
        <v>0</v>
      </c>
      <c r="K135" s="138">
        <v>3129.4064557000002</v>
      </c>
      <c r="L135" s="192">
        <f t="shared" si="14"/>
        <v>3129.4064557000002</v>
      </c>
      <c r="M135" s="192">
        <f t="shared" si="15"/>
        <v>0</v>
      </c>
      <c r="N135" s="192">
        <f t="shared" si="16"/>
        <v>0</v>
      </c>
      <c r="O135" s="192">
        <v>7977.437762094447</v>
      </c>
      <c r="P135" s="192">
        <f t="shared" si="17"/>
        <v>7977.437762094447</v>
      </c>
      <c r="Q135" s="192">
        <f t="shared" si="18"/>
        <v>0</v>
      </c>
      <c r="R135" s="192">
        <f t="shared" si="19"/>
        <v>0</v>
      </c>
      <c r="S135" s="192">
        <f t="shared" si="20"/>
        <v>11106.844217794447</v>
      </c>
      <c r="T135" s="192">
        <f t="shared" si="21"/>
        <v>0</v>
      </c>
      <c r="U135" s="192">
        <f t="shared" si="22"/>
        <v>0</v>
      </c>
    </row>
    <row r="136" spans="1:21" s="137" customFormat="1" ht="12">
      <c r="A136" s="161">
        <v>428</v>
      </c>
      <c r="B136" s="161" t="s">
        <v>396</v>
      </c>
      <c r="C136" s="161" t="s">
        <v>397</v>
      </c>
      <c r="D136" s="161" t="s">
        <v>428</v>
      </c>
      <c r="E136" s="161" t="s">
        <v>271</v>
      </c>
      <c r="F136" s="192">
        <v>21.631850742800001</v>
      </c>
      <c r="G136" s="192">
        <v>0</v>
      </c>
      <c r="H136" s="192">
        <v>0</v>
      </c>
      <c r="I136" s="193">
        <f t="shared" si="12"/>
        <v>0</v>
      </c>
      <c r="J136" s="193">
        <f t="shared" si="13"/>
        <v>0</v>
      </c>
      <c r="K136" s="138">
        <v>2600.4261586100001</v>
      </c>
      <c r="L136" s="192">
        <f t="shared" si="14"/>
        <v>2600.4261586100001</v>
      </c>
      <c r="M136" s="192">
        <f t="shared" si="15"/>
        <v>0</v>
      </c>
      <c r="N136" s="192">
        <f t="shared" si="16"/>
        <v>0</v>
      </c>
      <c r="O136" s="192">
        <v>3408.3767905871196</v>
      </c>
      <c r="P136" s="192">
        <f t="shared" si="17"/>
        <v>3408.3767905871196</v>
      </c>
      <c r="Q136" s="192">
        <f t="shared" si="18"/>
        <v>0</v>
      </c>
      <c r="R136" s="192">
        <f t="shared" si="19"/>
        <v>0</v>
      </c>
      <c r="S136" s="192">
        <f t="shared" si="20"/>
        <v>6008.8029491971192</v>
      </c>
      <c r="T136" s="192">
        <f t="shared" si="21"/>
        <v>0</v>
      </c>
      <c r="U136" s="192">
        <f t="shared" si="22"/>
        <v>0</v>
      </c>
    </row>
    <row r="137" spans="1:21" s="137" customFormat="1" ht="12">
      <c r="A137" s="161">
        <v>429</v>
      </c>
      <c r="B137" s="161" t="s">
        <v>396</v>
      </c>
      <c r="C137" s="161" t="s">
        <v>397</v>
      </c>
      <c r="D137" s="161" t="s">
        <v>428</v>
      </c>
      <c r="E137" s="161" t="s">
        <v>271</v>
      </c>
      <c r="F137" s="192">
        <v>3.8069001144099999</v>
      </c>
      <c r="G137" s="192">
        <v>0</v>
      </c>
      <c r="H137" s="192">
        <v>0</v>
      </c>
      <c r="I137" s="193">
        <f t="shared" si="12"/>
        <v>0</v>
      </c>
      <c r="J137" s="193">
        <f t="shared" si="13"/>
        <v>0</v>
      </c>
      <c r="K137" s="138">
        <v>229.887190602</v>
      </c>
      <c r="L137" s="192">
        <f t="shared" si="14"/>
        <v>229.887190602</v>
      </c>
      <c r="M137" s="192">
        <f t="shared" si="15"/>
        <v>0</v>
      </c>
      <c r="N137" s="192">
        <f t="shared" si="16"/>
        <v>0</v>
      </c>
      <c r="O137" s="192">
        <v>4382.9116507971448</v>
      </c>
      <c r="P137" s="192">
        <f t="shared" si="17"/>
        <v>4382.9116507971448</v>
      </c>
      <c r="Q137" s="192">
        <f t="shared" si="18"/>
        <v>0</v>
      </c>
      <c r="R137" s="192">
        <f t="shared" si="19"/>
        <v>0</v>
      </c>
      <c r="S137" s="192">
        <f t="shared" si="20"/>
        <v>4612.7988413991452</v>
      </c>
      <c r="T137" s="192">
        <f t="shared" si="21"/>
        <v>0</v>
      </c>
      <c r="U137" s="192">
        <f t="shared" si="22"/>
        <v>0</v>
      </c>
    </row>
    <row r="138" spans="1:21" s="137" customFormat="1" ht="12">
      <c r="A138" s="161">
        <v>430</v>
      </c>
      <c r="B138" s="161" t="s">
        <v>396</v>
      </c>
      <c r="C138" s="161" t="s">
        <v>397</v>
      </c>
      <c r="D138" s="161" t="s">
        <v>429</v>
      </c>
      <c r="E138" s="161" t="s">
        <v>271</v>
      </c>
      <c r="F138" s="192">
        <v>6.9588250250300003</v>
      </c>
      <c r="G138" s="192">
        <v>0</v>
      </c>
      <c r="H138" s="192">
        <v>0</v>
      </c>
      <c r="I138" s="193">
        <f t="shared" ref="I138:I201" si="23">IF(G138&gt;0,G138/F138,0)</f>
        <v>0</v>
      </c>
      <c r="J138" s="193">
        <f t="shared" ref="J138:J201" si="24">IF(E138="Greenfield",1-I138,0)</f>
        <v>0</v>
      </c>
      <c r="K138" s="138">
        <v>1292.96701315</v>
      </c>
      <c r="L138" s="192">
        <f t="shared" ref="L138:L201" si="25">IF($E138="Established",$K138,0)</f>
        <v>1292.96701315</v>
      </c>
      <c r="M138" s="192">
        <f t="shared" ref="M138:M201" si="26">IF($E138="Greenfield",$K138*I138,0)</f>
        <v>0</v>
      </c>
      <c r="N138" s="192">
        <f t="shared" ref="N138:N201" si="27">IF($E138="Greenfield",$K138*J138,0)</f>
        <v>0</v>
      </c>
      <c r="O138" s="192">
        <v>1288.835042673207</v>
      </c>
      <c r="P138" s="192">
        <f t="shared" ref="P138:P201" si="28">IF($E138="Established",$O138,0)</f>
        <v>1288.835042673207</v>
      </c>
      <c r="Q138" s="192">
        <f t="shared" ref="Q138:Q201" si="29">IF($E138="Greenfield",$O138*I138,0)</f>
        <v>0</v>
      </c>
      <c r="R138" s="192">
        <f t="shared" ref="R138:R201" si="30">IF($E138="Greenfield",$O138*J138,0)</f>
        <v>0</v>
      </c>
      <c r="S138" s="192">
        <f t="shared" ref="S138:S201" si="31">L138+P138</f>
        <v>2581.802055823207</v>
      </c>
      <c r="T138" s="192">
        <f t="shared" ref="T138:T201" si="32">M138+Q138</f>
        <v>0</v>
      </c>
      <c r="U138" s="192">
        <f t="shared" ref="U138:U201" si="33">N138+R138</f>
        <v>0</v>
      </c>
    </row>
    <row r="139" spans="1:21" s="137" customFormat="1" ht="12">
      <c r="A139" s="161">
        <v>431</v>
      </c>
      <c r="B139" s="161" t="s">
        <v>396</v>
      </c>
      <c r="C139" s="161" t="s">
        <v>397</v>
      </c>
      <c r="D139" s="161" t="s">
        <v>428</v>
      </c>
      <c r="E139" s="161" t="s">
        <v>271</v>
      </c>
      <c r="F139" s="192">
        <v>3.38610223376</v>
      </c>
      <c r="G139" s="192">
        <v>0</v>
      </c>
      <c r="H139" s="192">
        <v>0</v>
      </c>
      <c r="I139" s="193">
        <f t="shared" si="23"/>
        <v>0</v>
      </c>
      <c r="J139" s="193">
        <f t="shared" si="24"/>
        <v>0</v>
      </c>
      <c r="K139" s="138">
        <v>101.647897946</v>
      </c>
      <c r="L139" s="192">
        <f t="shared" si="25"/>
        <v>101.647897946</v>
      </c>
      <c r="M139" s="192">
        <f t="shared" si="26"/>
        <v>0</v>
      </c>
      <c r="N139" s="192">
        <f t="shared" si="27"/>
        <v>0</v>
      </c>
      <c r="O139" s="192">
        <v>778.35883037351289</v>
      </c>
      <c r="P139" s="192">
        <f t="shared" si="28"/>
        <v>778.35883037351289</v>
      </c>
      <c r="Q139" s="192">
        <f t="shared" si="29"/>
        <v>0</v>
      </c>
      <c r="R139" s="192">
        <f t="shared" si="30"/>
        <v>0</v>
      </c>
      <c r="S139" s="192">
        <f t="shared" si="31"/>
        <v>880.00672831951283</v>
      </c>
      <c r="T139" s="192">
        <f t="shared" si="32"/>
        <v>0</v>
      </c>
      <c r="U139" s="192">
        <f t="shared" si="33"/>
        <v>0</v>
      </c>
    </row>
    <row r="140" spans="1:21" s="137" customFormat="1" ht="12">
      <c r="A140" s="161">
        <v>432</v>
      </c>
      <c r="B140" s="161" t="s">
        <v>396</v>
      </c>
      <c r="C140" s="161" t="s">
        <v>397</v>
      </c>
      <c r="D140" s="161" t="s">
        <v>429</v>
      </c>
      <c r="E140" s="161" t="s">
        <v>271</v>
      </c>
      <c r="F140" s="192">
        <v>22.507440303999999</v>
      </c>
      <c r="G140" s="192">
        <v>0</v>
      </c>
      <c r="H140" s="192">
        <v>0</v>
      </c>
      <c r="I140" s="193">
        <f t="shared" si="23"/>
        <v>0</v>
      </c>
      <c r="J140" s="193">
        <f t="shared" si="24"/>
        <v>0</v>
      </c>
      <c r="K140" s="138">
        <v>770.04685132600002</v>
      </c>
      <c r="L140" s="192">
        <f t="shared" si="25"/>
        <v>770.04685132600002</v>
      </c>
      <c r="M140" s="192">
        <f t="shared" si="26"/>
        <v>0</v>
      </c>
      <c r="N140" s="192">
        <f t="shared" si="27"/>
        <v>0</v>
      </c>
      <c r="O140" s="192">
        <v>310.23829954720696</v>
      </c>
      <c r="P140" s="192">
        <f t="shared" si="28"/>
        <v>310.23829954720696</v>
      </c>
      <c r="Q140" s="192">
        <f t="shared" si="29"/>
        <v>0</v>
      </c>
      <c r="R140" s="192">
        <f t="shared" si="30"/>
        <v>0</v>
      </c>
      <c r="S140" s="192">
        <f t="shared" si="31"/>
        <v>1080.2851508732069</v>
      </c>
      <c r="T140" s="192">
        <f t="shared" si="32"/>
        <v>0</v>
      </c>
      <c r="U140" s="192">
        <f t="shared" si="33"/>
        <v>0</v>
      </c>
    </row>
    <row r="141" spans="1:21" s="137" customFormat="1" ht="12">
      <c r="A141" s="161">
        <v>433</v>
      </c>
      <c r="B141" s="161" t="s">
        <v>396</v>
      </c>
      <c r="C141" s="161" t="s">
        <v>397</v>
      </c>
      <c r="D141" s="161" t="s">
        <v>430</v>
      </c>
      <c r="E141" s="161" t="s">
        <v>271</v>
      </c>
      <c r="F141" s="192">
        <v>0.456127490508</v>
      </c>
      <c r="G141" s="192">
        <v>0</v>
      </c>
      <c r="H141" s="192">
        <v>0</v>
      </c>
      <c r="I141" s="193">
        <f t="shared" si="23"/>
        <v>0</v>
      </c>
      <c r="J141" s="193">
        <f t="shared" si="24"/>
        <v>0</v>
      </c>
      <c r="K141" s="138">
        <v>489.27473289800002</v>
      </c>
      <c r="L141" s="192">
        <f t="shared" si="25"/>
        <v>489.27473289800002</v>
      </c>
      <c r="M141" s="192">
        <f t="shared" si="26"/>
        <v>0</v>
      </c>
      <c r="N141" s="192">
        <f t="shared" si="27"/>
        <v>0</v>
      </c>
      <c r="O141" s="192">
        <v>46.98755826528793</v>
      </c>
      <c r="P141" s="192">
        <f t="shared" si="28"/>
        <v>46.98755826528793</v>
      </c>
      <c r="Q141" s="192">
        <f t="shared" si="29"/>
        <v>0</v>
      </c>
      <c r="R141" s="192">
        <f t="shared" si="30"/>
        <v>0</v>
      </c>
      <c r="S141" s="192">
        <f t="shared" si="31"/>
        <v>536.26229116328795</v>
      </c>
      <c r="T141" s="192">
        <f t="shared" si="32"/>
        <v>0</v>
      </c>
      <c r="U141" s="192">
        <f t="shared" si="33"/>
        <v>0</v>
      </c>
    </row>
    <row r="142" spans="1:21" s="137" customFormat="1" ht="12">
      <c r="A142" s="161">
        <v>434</v>
      </c>
      <c r="B142" s="161" t="s">
        <v>396</v>
      </c>
      <c r="C142" s="161" t="s">
        <v>397</v>
      </c>
      <c r="D142" s="161" t="s">
        <v>431</v>
      </c>
      <c r="E142" s="161" t="s">
        <v>271</v>
      </c>
      <c r="F142" s="192">
        <v>2.43655571054</v>
      </c>
      <c r="G142" s="192">
        <v>0</v>
      </c>
      <c r="H142" s="192">
        <v>0</v>
      </c>
      <c r="I142" s="193">
        <f t="shared" si="23"/>
        <v>0</v>
      </c>
      <c r="J142" s="193">
        <f t="shared" si="24"/>
        <v>0</v>
      </c>
      <c r="K142" s="138">
        <v>376.50584396199997</v>
      </c>
      <c r="L142" s="192">
        <f t="shared" si="25"/>
        <v>376.50584396199997</v>
      </c>
      <c r="M142" s="192">
        <f t="shared" si="26"/>
        <v>0</v>
      </c>
      <c r="N142" s="192">
        <f t="shared" si="27"/>
        <v>0</v>
      </c>
      <c r="O142" s="192">
        <v>117.03613261533786</v>
      </c>
      <c r="P142" s="192">
        <f t="shared" si="28"/>
        <v>117.03613261533786</v>
      </c>
      <c r="Q142" s="192">
        <f t="shared" si="29"/>
        <v>0</v>
      </c>
      <c r="R142" s="192">
        <f t="shared" si="30"/>
        <v>0</v>
      </c>
      <c r="S142" s="192">
        <f t="shared" si="31"/>
        <v>493.54197657733783</v>
      </c>
      <c r="T142" s="192">
        <f t="shared" si="32"/>
        <v>0</v>
      </c>
      <c r="U142" s="192">
        <f t="shared" si="33"/>
        <v>0</v>
      </c>
    </row>
    <row r="143" spans="1:21" s="137" customFormat="1" ht="12">
      <c r="A143" s="161">
        <v>435</v>
      </c>
      <c r="B143" s="161" t="s">
        <v>396</v>
      </c>
      <c r="C143" s="161" t="s">
        <v>397</v>
      </c>
      <c r="D143" s="161" t="s">
        <v>431</v>
      </c>
      <c r="E143" s="161" t="s">
        <v>271</v>
      </c>
      <c r="F143" s="192">
        <v>3.8833154380999999</v>
      </c>
      <c r="G143" s="192">
        <v>0</v>
      </c>
      <c r="H143" s="192">
        <v>0</v>
      </c>
      <c r="I143" s="193">
        <f t="shared" si="23"/>
        <v>0</v>
      </c>
      <c r="J143" s="193">
        <f t="shared" si="24"/>
        <v>0</v>
      </c>
      <c r="K143" s="138">
        <v>311.93739560900002</v>
      </c>
      <c r="L143" s="192">
        <f t="shared" si="25"/>
        <v>311.93739560900002</v>
      </c>
      <c r="M143" s="192">
        <f t="shared" si="26"/>
        <v>0</v>
      </c>
      <c r="N143" s="192">
        <f t="shared" si="27"/>
        <v>0</v>
      </c>
      <c r="O143" s="192">
        <v>27.187438745446968</v>
      </c>
      <c r="P143" s="192">
        <f t="shared" si="28"/>
        <v>27.187438745446968</v>
      </c>
      <c r="Q143" s="192">
        <f t="shared" si="29"/>
        <v>0</v>
      </c>
      <c r="R143" s="192">
        <f t="shared" si="30"/>
        <v>0</v>
      </c>
      <c r="S143" s="192">
        <f t="shared" si="31"/>
        <v>339.12483435444699</v>
      </c>
      <c r="T143" s="192">
        <f t="shared" si="32"/>
        <v>0</v>
      </c>
      <c r="U143" s="192">
        <f t="shared" si="33"/>
        <v>0</v>
      </c>
    </row>
    <row r="144" spans="1:21" s="137" customFormat="1" ht="12">
      <c r="A144" s="161">
        <v>436</v>
      </c>
      <c r="B144" s="161" t="s">
        <v>396</v>
      </c>
      <c r="C144" s="161" t="s">
        <v>397</v>
      </c>
      <c r="D144" s="161" t="s">
        <v>432</v>
      </c>
      <c r="E144" s="161" t="s">
        <v>271</v>
      </c>
      <c r="F144" s="192">
        <v>12.671276965000001</v>
      </c>
      <c r="G144" s="192">
        <v>0</v>
      </c>
      <c r="H144" s="192">
        <v>0</v>
      </c>
      <c r="I144" s="193">
        <f t="shared" si="23"/>
        <v>0</v>
      </c>
      <c r="J144" s="193">
        <f t="shared" si="24"/>
        <v>0</v>
      </c>
      <c r="K144" s="138">
        <v>723.19420965300003</v>
      </c>
      <c r="L144" s="192">
        <f t="shared" si="25"/>
        <v>723.19420965300003</v>
      </c>
      <c r="M144" s="192">
        <f t="shared" si="26"/>
        <v>0</v>
      </c>
      <c r="N144" s="192">
        <f t="shared" si="27"/>
        <v>0</v>
      </c>
      <c r="O144" s="192">
        <v>92.932467909263082</v>
      </c>
      <c r="P144" s="192">
        <f t="shared" si="28"/>
        <v>92.932467909263082</v>
      </c>
      <c r="Q144" s="192">
        <f t="shared" si="29"/>
        <v>0</v>
      </c>
      <c r="R144" s="192">
        <f t="shared" si="30"/>
        <v>0</v>
      </c>
      <c r="S144" s="192">
        <f t="shared" si="31"/>
        <v>816.12667756226313</v>
      </c>
      <c r="T144" s="192">
        <f t="shared" si="32"/>
        <v>0</v>
      </c>
      <c r="U144" s="192">
        <f t="shared" si="33"/>
        <v>0</v>
      </c>
    </row>
    <row r="145" spans="1:21" s="137" customFormat="1" ht="12">
      <c r="A145" s="161">
        <v>437</v>
      </c>
      <c r="B145" s="161" t="s">
        <v>396</v>
      </c>
      <c r="C145" s="161" t="s">
        <v>397</v>
      </c>
      <c r="D145" s="161" t="s">
        <v>424</v>
      </c>
      <c r="E145" s="161" t="s">
        <v>271</v>
      </c>
      <c r="F145" s="192">
        <v>0</v>
      </c>
      <c r="G145" s="192">
        <v>0</v>
      </c>
      <c r="H145" s="192">
        <v>0</v>
      </c>
      <c r="I145" s="193">
        <f t="shared" si="23"/>
        <v>0</v>
      </c>
      <c r="J145" s="193">
        <f t="shared" si="24"/>
        <v>0</v>
      </c>
      <c r="K145" s="138">
        <v>685.78852605500003</v>
      </c>
      <c r="L145" s="192">
        <f t="shared" si="25"/>
        <v>685.78852605500003</v>
      </c>
      <c r="M145" s="192">
        <f t="shared" si="26"/>
        <v>0</v>
      </c>
      <c r="N145" s="192">
        <f t="shared" si="27"/>
        <v>0</v>
      </c>
      <c r="O145" s="192">
        <v>288.66852717134987</v>
      </c>
      <c r="P145" s="192">
        <f t="shared" si="28"/>
        <v>288.66852717134987</v>
      </c>
      <c r="Q145" s="192">
        <f t="shared" si="29"/>
        <v>0</v>
      </c>
      <c r="R145" s="192">
        <f t="shared" si="30"/>
        <v>0</v>
      </c>
      <c r="S145" s="192">
        <f t="shared" si="31"/>
        <v>974.4570532263499</v>
      </c>
      <c r="T145" s="192">
        <f t="shared" si="32"/>
        <v>0</v>
      </c>
      <c r="U145" s="192">
        <f t="shared" si="33"/>
        <v>0</v>
      </c>
    </row>
    <row r="146" spans="1:21" s="137" customFormat="1" ht="12">
      <c r="A146" s="161">
        <v>438</v>
      </c>
      <c r="B146" s="161" t="s">
        <v>396</v>
      </c>
      <c r="C146" s="161" t="s">
        <v>397</v>
      </c>
      <c r="D146" s="161" t="s">
        <v>432</v>
      </c>
      <c r="E146" s="161" t="s">
        <v>271</v>
      </c>
      <c r="F146" s="192">
        <v>8.1315774982499995</v>
      </c>
      <c r="G146" s="192">
        <v>0</v>
      </c>
      <c r="H146" s="192">
        <v>0</v>
      </c>
      <c r="I146" s="193">
        <f t="shared" si="23"/>
        <v>0</v>
      </c>
      <c r="J146" s="193">
        <f t="shared" si="24"/>
        <v>0</v>
      </c>
      <c r="K146" s="138">
        <v>264.71263571600002</v>
      </c>
      <c r="L146" s="192">
        <f t="shared" si="25"/>
        <v>264.71263571600002</v>
      </c>
      <c r="M146" s="192">
        <f t="shared" si="26"/>
        <v>0</v>
      </c>
      <c r="N146" s="192">
        <f t="shared" si="27"/>
        <v>0</v>
      </c>
      <c r="O146" s="192">
        <v>32.097067636737385</v>
      </c>
      <c r="P146" s="192">
        <f t="shared" si="28"/>
        <v>32.097067636737385</v>
      </c>
      <c r="Q146" s="192">
        <f t="shared" si="29"/>
        <v>0</v>
      </c>
      <c r="R146" s="192">
        <f t="shared" si="30"/>
        <v>0</v>
      </c>
      <c r="S146" s="192">
        <f t="shared" si="31"/>
        <v>296.80970335273742</v>
      </c>
      <c r="T146" s="192">
        <f t="shared" si="32"/>
        <v>0</v>
      </c>
      <c r="U146" s="192">
        <f t="shared" si="33"/>
        <v>0</v>
      </c>
    </row>
    <row r="147" spans="1:21" s="137" customFormat="1" ht="12">
      <c r="A147" s="161">
        <v>439</v>
      </c>
      <c r="B147" s="161" t="s">
        <v>396</v>
      </c>
      <c r="C147" s="161" t="s">
        <v>397</v>
      </c>
      <c r="D147" s="161" t="s">
        <v>433</v>
      </c>
      <c r="E147" s="161" t="s">
        <v>271</v>
      </c>
      <c r="F147" s="192">
        <v>14.730128971899999</v>
      </c>
      <c r="G147" s="192">
        <v>0</v>
      </c>
      <c r="H147" s="192">
        <v>0</v>
      </c>
      <c r="I147" s="193">
        <f t="shared" si="23"/>
        <v>0</v>
      </c>
      <c r="J147" s="193">
        <f t="shared" si="24"/>
        <v>0</v>
      </c>
      <c r="K147" s="138">
        <v>1139.7973934500001</v>
      </c>
      <c r="L147" s="192">
        <f t="shared" si="25"/>
        <v>1139.7973934500001</v>
      </c>
      <c r="M147" s="192">
        <f t="shared" si="26"/>
        <v>0</v>
      </c>
      <c r="N147" s="192">
        <f t="shared" si="27"/>
        <v>0</v>
      </c>
      <c r="O147" s="192">
        <v>127.58246011059816</v>
      </c>
      <c r="P147" s="192">
        <f t="shared" si="28"/>
        <v>127.58246011059816</v>
      </c>
      <c r="Q147" s="192">
        <f t="shared" si="29"/>
        <v>0</v>
      </c>
      <c r="R147" s="192">
        <f t="shared" si="30"/>
        <v>0</v>
      </c>
      <c r="S147" s="192">
        <f t="shared" si="31"/>
        <v>1267.3798535605983</v>
      </c>
      <c r="T147" s="192">
        <f t="shared" si="32"/>
        <v>0</v>
      </c>
      <c r="U147" s="192">
        <f t="shared" si="33"/>
        <v>0</v>
      </c>
    </row>
    <row r="148" spans="1:21" s="137" customFormat="1" ht="12">
      <c r="A148" s="161">
        <v>440</v>
      </c>
      <c r="B148" s="161" t="s">
        <v>396</v>
      </c>
      <c r="C148" s="161" t="s">
        <v>397</v>
      </c>
      <c r="D148" s="161" t="s">
        <v>433</v>
      </c>
      <c r="E148" s="161" t="s">
        <v>271</v>
      </c>
      <c r="F148" s="192">
        <v>40.914346504999997</v>
      </c>
      <c r="G148" s="192">
        <v>0</v>
      </c>
      <c r="H148" s="192">
        <v>0</v>
      </c>
      <c r="I148" s="193">
        <f t="shared" si="23"/>
        <v>0</v>
      </c>
      <c r="J148" s="193">
        <f t="shared" si="24"/>
        <v>0</v>
      </c>
      <c r="K148" s="138">
        <v>893.065816477</v>
      </c>
      <c r="L148" s="192">
        <f t="shared" si="25"/>
        <v>893.065816477</v>
      </c>
      <c r="M148" s="192">
        <f t="shared" si="26"/>
        <v>0</v>
      </c>
      <c r="N148" s="192">
        <f t="shared" si="27"/>
        <v>0</v>
      </c>
      <c r="O148" s="192">
        <v>524.96362102621981</v>
      </c>
      <c r="P148" s="192">
        <f t="shared" si="28"/>
        <v>524.96362102621981</v>
      </c>
      <c r="Q148" s="192">
        <f t="shared" si="29"/>
        <v>0</v>
      </c>
      <c r="R148" s="192">
        <f t="shared" si="30"/>
        <v>0</v>
      </c>
      <c r="S148" s="192">
        <f t="shared" si="31"/>
        <v>1418.0294375032199</v>
      </c>
      <c r="T148" s="192">
        <f t="shared" si="32"/>
        <v>0</v>
      </c>
      <c r="U148" s="192">
        <f t="shared" si="33"/>
        <v>0</v>
      </c>
    </row>
    <row r="149" spans="1:21" s="137" customFormat="1" ht="12">
      <c r="A149" s="161">
        <v>441</v>
      </c>
      <c r="B149" s="161" t="s">
        <v>396</v>
      </c>
      <c r="C149" s="161" t="s">
        <v>397</v>
      </c>
      <c r="D149" s="161" t="s">
        <v>422</v>
      </c>
      <c r="E149" s="161" t="s">
        <v>271</v>
      </c>
      <c r="F149" s="192">
        <v>74.226780576899998</v>
      </c>
      <c r="G149" s="192">
        <v>0</v>
      </c>
      <c r="H149" s="192">
        <v>0</v>
      </c>
      <c r="I149" s="193">
        <f t="shared" si="23"/>
        <v>0</v>
      </c>
      <c r="J149" s="193">
        <f t="shared" si="24"/>
        <v>0</v>
      </c>
      <c r="K149" s="138">
        <v>4876.1906250900001</v>
      </c>
      <c r="L149" s="192">
        <f t="shared" si="25"/>
        <v>4876.1906250900001</v>
      </c>
      <c r="M149" s="192">
        <f t="shared" si="26"/>
        <v>0</v>
      </c>
      <c r="N149" s="192">
        <f t="shared" si="27"/>
        <v>0</v>
      </c>
      <c r="O149" s="192">
        <v>919.70101966064215</v>
      </c>
      <c r="P149" s="192">
        <f t="shared" si="28"/>
        <v>919.70101966064215</v>
      </c>
      <c r="Q149" s="192">
        <f t="shared" si="29"/>
        <v>0</v>
      </c>
      <c r="R149" s="192">
        <f t="shared" si="30"/>
        <v>0</v>
      </c>
      <c r="S149" s="192">
        <f t="shared" si="31"/>
        <v>5795.8916447506426</v>
      </c>
      <c r="T149" s="192">
        <f t="shared" si="32"/>
        <v>0</v>
      </c>
      <c r="U149" s="192">
        <f t="shared" si="33"/>
        <v>0</v>
      </c>
    </row>
    <row r="150" spans="1:21" s="137" customFormat="1" ht="12">
      <c r="A150" s="161">
        <v>442</v>
      </c>
      <c r="B150" s="161" t="s">
        <v>396</v>
      </c>
      <c r="C150" s="161" t="s">
        <v>397</v>
      </c>
      <c r="D150" s="161" t="s">
        <v>434</v>
      </c>
      <c r="E150" s="161" t="s">
        <v>271</v>
      </c>
      <c r="F150" s="192">
        <v>34.408580374899998</v>
      </c>
      <c r="G150" s="192">
        <v>0</v>
      </c>
      <c r="H150" s="192">
        <v>0</v>
      </c>
      <c r="I150" s="193">
        <f t="shared" si="23"/>
        <v>0</v>
      </c>
      <c r="J150" s="193">
        <f t="shared" si="24"/>
        <v>0</v>
      </c>
      <c r="K150" s="138">
        <v>712.97322689600003</v>
      </c>
      <c r="L150" s="192">
        <f t="shared" si="25"/>
        <v>712.97322689600003</v>
      </c>
      <c r="M150" s="192">
        <f t="shared" si="26"/>
        <v>0</v>
      </c>
      <c r="N150" s="192">
        <f t="shared" si="27"/>
        <v>0</v>
      </c>
      <c r="O150" s="192">
        <v>84.232694745911573</v>
      </c>
      <c r="P150" s="192">
        <f t="shared" si="28"/>
        <v>84.232694745911573</v>
      </c>
      <c r="Q150" s="192">
        <f t="shared" si="29"/>
        <v>0</v>
      </c>
      <c r="R150" s="192">
        <f t="shared" si="30"/>
        <v>0</v>
      </c>
      <c r="S150" s="192">
        <f t="shared" si="31"/>
        <v>797.20592164191157</v>
      </c>
      <c r="T150" s="192">
        <f t="shared" si="32"/>
        <v>0</v>
      </c>
      <c r="U150" s="192">
        <f t="shared" si="33"/>
        <v>0</v>
      </c>
    </row>
    <row r="151" spans="1:21" s="137" customFormat="1" ht="12">
      <c r="A151" s="161">
        <v>443</v>
      </c>
      <c r="B151" s="161" t="s">
        <v>396</v>
      </c>
      <c r="C151" s="161" t="s">
        <v>397</v>
      </c>
      <c r="D151" s="161" t="s">
        <v>434</v>
      </c>
      <c r="E151" s="161" t="s">
        <v>271</v>
      </c>
      <c r="F151" s="192">
        <v>24.8805669698</v>
      </c>
      <c r="G151" s="192">
        <v>0</v>
      </c>
      <c r="H151" s="192">
        <v>0</v>
      </c>
      <c r="I151" s="193">
        <f t="shared" si="23"/>
        <v>0</v>
      </c>
      <c r="J151" s="193">
        <f t="shared" si="24"/>
        <v>0</v>
      </c>
      <c r="K151" s="138">
        <v>0</v>
      </c>
      <c r="L151" s="192">
        <f t="shared" si="25"/>
        <v>0</v>
      </c>
      <c r="M151" s="192">
        <f t="shared" si="26"/>
        <v>0</v>
      </c>
      <c r="N151" s="192">
        <f t="shared" si="27"/>
        <v>0</v>
      </c>
      <c r="O151" s="192">
        <v>6002.2326725752118</v>
      </c>
      <c r="P151" s="192">
        <f t="shared" si="28"/>
        <v>6002.2326725752118</v>
      </c>
      <c r="Q151" s="192">
        <f t="shared" si="29"/>
        <v>0</v>
      </c>
      <c r="R151" s="192">
        <f t="shared" si="30"/>
        <v>0</v>
      </c>
      <c r="S151" s="192">
        <f t="shared" si="31"/>
        <v>6002.2326725752118</v>
      </c>
      <c r="T151" s="192">
        <f t="shared" si="32"/>
        <v>0</v>
      </c>
      <c r="U151" s="192">
        <f t="shared" si="33"/>
        <v>0</v>
      </c>
    </row>
    <row r="152" spans="1:21" s="137" customFormat="1" ht="12">
      <c r="A152" s="161">
        <v>444</v>
      </c>
      <c r="B152" s="161" t="s">
        <v>396</v>
      </c>
      <c r="C152" s="161" t="s">
        <v>397</v>
      </c>
      <c r="D152" s="161" t="s">
        <v>415</v>
      </c>
      <c r="E152" s="161" t="s">
        <v>271</v>
      </c>
      <c r="F152" s="192">
        <v>25.4558294795</v>
      </c>
      <c r="G152" s="192">
        <v>0</v>
      </c>
      <c r="H152" s="192">
        <v>0</v>
      </c>
      <c r="I152" s="193">
        <f t="shared" si="23"/>
        <v>0</v>
      </c>
      <c r="J152" s="193">
        <f t="shared" si="24"/>
        <v>0</v>
      </c>
      <c r="K152" s="138">
        <v>2352.3438139499999</v>
      </c>
      <c r="L152" s="192">
        <f t="shared" si="25"/>
        <v>2352.3438139499999</v>
      </c>
      <c r="M152" s="192">
        <f t="shared" si="26"/>
        <v>0</v>
      </c>
      <c r="N152" s="192">
        <f t="shared" si="27"/>
        <v>0</v>
      </c>
      <c r="O152" s="192">
        <v>1235.4456561986206</v>
      </c>
      <c r="P152" s="192">
        <f t="shared" si="28"/>
        <v>1235.4456561986206</v>
      </c>
      <c r="Q152" s="192">
        <f t="shared" si="29"/>
        <v>0</v>
      </c>
      <c r="R152" s="192">
        <f t="shared" si="30"/>
        <v>0</v>
      </c>
      <c r="S152" s="192">
        <f t="shared" si="31"/>
        <v>3587.7894701486202</v>
      </c>
      <c r="T152" s="192">
        <f t="shared" si="32"/>
        <v>0</v>
      </c>
      <c r="U152" s="192">
        <f t="shared" si="33"/>
        <v>0</v>
      </c>
    </row>
    <row r="153" spans="1:21" s="137" customFormat="1" ht="12">
      <c r="A153" s="161">
        <v>445</v>
      </c>
      <c r="B153" s="161" t="s">
        <v>396</v>
      </c>
      <c r="C153" s="161" t="s">
        <v>397</v>
      </c>
      <c r="D153" s="161" t="s">
        <v>432</v>
      </c>
      <c r="E153" s="161" t="s">
        <v>271</v>
      </c>
      <c r="F153" s="192">
        <v>9.5220949220800009</v>
      </c>
      <c r="G153" s="192">
        <v>0</v>
      </c>
      <c r="H153" s="192">
        <v>0</v>
      </c>
      <c r="I153" s="193">
        <f t="shared" si="23"/>
        <v>0</v>
      </c>
      <c r="J153" s="193">
        <f t="shared" si="24"/>
        <v>0</v>
      </c>
      <c r="K153" s="138">
        <v>233.707537019</v>
      </c>
      <c r="L153" s="192">
        <f t="shared" si="25"/>
        <v>233.707537019</v>
      </c>
      <c r="M153" s="192">
        <f t="shared" si="26"/>
        <v>0</v>
      </c>
      <c r="N153" s="192">
        <f t="shared" si="27"/>
        <v>0</v>
      </c>
      <c r="O153" s="192">
        <v>97.638928578926254</v>
      </c>
      <c r="P153" s="192">
        <f t="shared" si="28"/>
        <v>97.638928578926254</v>
      </c>
      <c r="Q153" s="192">
        <f t="shared" si="29"/>
        <v>0</v>
      </c>
      <c r="R153" s="192">
        <f t="shared" si="30"/>
        <v>0</v>
      </c>
      <c r="S153" s="192">
        <f t="shared" si="31"/>
        <v>331.34646559792623</v>
      </c>
      <c r="T153" s="192">
        <f t="shared" si="32"/>
        <v>0</v>
      </c>
      <c r="U153" s="192">
        <f t="shared" si="33"/>
        <v>0</v>
      </c>
    </row>
    <row r="154" spans="1:21" s="137" customFormat="1" ht="12">
      <c r="A154" s="161">
        <v>446</v>
      </c>
      <c r="B154" s="161" t="s">
        <v>396</v>
      </c>
      <c r="C154" s="161" t="s">
        <v>397</v>
      </c>
      <c r="D154" s="161" t="s">
        <v>432</v>
      </c>
      <c r="E154" s="161" t="s">
        <v>271</v>
      </c>
      <c r="F154" s="192">
        <v>9.5885072987300006</v>
      </c>
      <c r="G154" s="192">
        <v>0</v>
      </c>
      <c r="H154" s="192">
        <v>0</v>
      </c>
      <c r="I154" s="193">
        <f t="shared" si="23"/>
        <v>0</v>
      </c>
      <c r="J154" s="193">
        <f t="shared" si="24"/>
        <v>0</v>
      </c>
      <c r="K154" s="138">
        <v>474.759565098</v>
      </c>
      <c r="L154" s="192">
        <f t="shared" si="25"/>
        <v>474.759565098</v>
      </c>
      <c r="M154" s="192">
        <f t="shared" si="26"/>
        <v>0</v>
      </c>
      <c r="N154" s="192">
        <f t="shared" si="27"/>
        <v>0</v>
      </c>
      <c r="O154" s="192">
        <v>294.27656969482388</v>
      </c>
      <c r="P154" s="192">
        <f t="shared" si="28"/>
        <v>294.27656969482388</v>
      </c>
      <c r="Q154" s="192">
        <f t="shared" si="29"/>
        <v>0</v>
      </c>
      <c r="R154" s="192">
        <f t="shared" si="30"/>
        <v>0</v>
      </c>
      <c r="S154" s="192">
        <f t="shared" si="31"/>
        <v>769.03613479282387</v>
      </c>
      <c r="T154" s="192">
        <f t="shared" si="32"/>
        <v>0</v>
      </c>
      <c r="U154" s="192">
        <f t="shared" si="33"/>
        <v>0</v>
      </c>
    </row>
    <row r="155" spans="1:21" s="137" customFormat="1" ht="12">
      <c r="A155" s="161">
        <v>447</v>
      </c>
      <c r="B155" s="161" t="s">
        <v>396</v>
      </c>
      <c r="C155" s="161" t="s">
        <v>397</v>
      </c>
      <c r="D155" s="161" t="s">
        <v>432</v>
      </c>
      <c r="E155" s="161" t="s">
        <v>271</v>
      </c>
      <c r="F155" s="192">
        <v>8.7158406318699999</v>
      </c>
      <c r="G155" s="192">
        <v>0</v>
      </c>
      <c r="H155" s="192">
        <v>0</v>
      </c>
      <c r="I155" s="193">
        <f t="shared" si="23"/>
        <v>0</v>
      </c>
      <c r="J155" s="193">
        <f t="shared" si="24"/>
        <v>0</v>
      </c>
      <c r="K155" s="138">
        <v>327.89507562</v>
      </c>
      <c r="L155" s="192">
        <f t="shared" si="25"/>
        <v>327.89507562</v>
      </c>
      <c r="M155" s="192">
        <f t="shared" si="26"/>
        <v>0</v>
      </c>
      <c r="N155" s="192">
        <f t="shared" si="27"/>
        <v>0</v>
      </c>
      <c r="O155" s="192">
        <v>233.39358735204661</v>
      </c>
      <c r="P155" s="192">
        <f t="shared" si="28"/>
        <v>233.39358735204661</v>
      </c>
      <c r="Q155" s="192">
        <f t="shared" si="29"/>
        <v>0</v>
      </c>
      <c r="R155" s="192">
        <f t="shared" si="30"/>
        <v>0</v>
      </c>
      <c r="S155" s="192">
        <f t="shared" si="31"/>
        <v>561.28866297204661</v>
      </c>
      <c r="T155" s="192">
        <f t="shared" si="32"/>
        <v>0</v>
      </c>
      <c r="U155" s="192">
        <f t="shared" si="33"/>
        <v>0</v>
      </c>
    </row>
    <row r="156" spans="1:21" s="137" customFormat="1" ht="12">
      <c r="A156" s="161">
        <v>448</v>
      </c>
      <c r="B156" s="161" t="s">
        <v>396</v>
      </c>
      <c r="C156" s="161" t="s">
        <v>397</v>
      </c>
      <c r="D156" s="161" t="s">
        <v>432</v>
      </c>
      <c r="E156" s="161" t="s">
        <v>271</v>
      </c>
      <c r="F156" s="192">
        <v>3.1691217271499998</v>
      </c>
      <c r="G156" s="192">
        <v>0</v>
      </c>
      <c r="H156" s="192">
        <v>0</v>
      </c>
      <c r="I156" s="193">
        <f t="shared" si="23"/>
        <v>0</v>
      </c>
      <c r="J156" s="193">
        <f t="shared" si="24"/>
        <v>0</v>
      </c>
      <c r="K156" s="138">
        <v>349.59082766199998</v>
      </c>
      <c r="L156" s="192">
        <f t="shared" si="25"/>
        <v>349.59082766199998</v>
      </c>
      <c r="M156" s="192">
        <f t="shared" si="26"/>
        <v>0</v>
      </c>
      <c r="N156" s="192">
        <f t="shared" si="27"/>
        <v>0</v>
      </c>
      <c r="O156" s="192">
        <v>343.32507162367062</v>
      </c>
      <c r="P156" s="192">
        <f t="shared" si="28"/>
        <v>343.32507162367062</v>
      </c>
      <c r="Q156" s="192">
        <f t="shared" si="29"/>
        <v>0</v>
      </c>
      <c r="R156" s="192">
        <f t="shared" si="30"/>
        <v>0</v>
      </c>
      <c r="S156" s="192">
        <f t="shared" si="31"/>
        <v>692.91589928567055</v>
      </c>
      <c r="T156" s="192">
        <f t="shared" si="32"/>
        <v>0</v>
      </c>
      <c r="U156" s="192">
        <f t="shared" si="33"/>
        <v>0</v>
      </c>
    </row>
    <row r="157" spans="1:21" s="137" customFormat="1" ht="12">
      <c r="A157" s="161">
        <v>449</v>
      </c>
      <c r="B157" s="161" t="s">
        <v>396</v>
      </c>
      <c r="C157" s="161" t="s">
        <v>397</v>
      </c>
      <c r="D157" s="161" t="s">
        <v>428</v>
      </c>
      <c r="E157" s="161" t="s">
        <v>271</v>
      </c>
      <c r="F157" s="192">
        <v>1.57991744797</v>
      </c>
      <c r="G157" s="192">
        <v>0</v>
      </c>
      <c r="H157" s="192">
        <v>0</v>
      </c>
      <c r="I157" s="193">
        <f t="shared" si="23"/>
        <v>0</v>
      </c>
      <c r="J157" s="193">
        <f t="shared" si="24"/>
        <v>0</v>
      </c>
      <c r="K157" s="138">
        <v>2341.60738326</v>
      </c>
      <c r="L157" s="192">
        <f t="shared" si="25"/>
        <v>2341.60738326</v>
      </c>
      <c r="M157" s="192">
        <f t="shared" si="26"/>
        <v>0</v>
      </c>
      <c r="N157" s="192">
        <f t="shared" si="27"/>
        <v>0</v>
      </c>
      <c r="O157" s="192">
        <v>273.56121870480729</v>
      </c>
      <c r="P157" s="192">
        <f t="shared" si="28"/>
        <v>273.56121870480729</v>
      </c>
      <c r="Q157" s="192">
        <f t="shared" si="29"/>
        <v>0</v>
      </c>
      <c r="R157" s="192">
        <f t="shared" si="30"/>
        <v>0</v>
      </c>
      <c r="S157" s="192">
        <f t="shared" si="31"/>
        <v>2615.1686019648073</v>
      </c>
      <c r="T157" s="192">
        <f t="shared" si="32"/>
        <v>0</v>
      </c>
      <c r="U157" s="192">
        <f t="shared" si="33"/>
        <v>0</v>
      </c>
    </row>
    <row r="158" spans="1:21" s="137" customFormat="1" ht="12">
      <c r="A158" s="161">
        <v>450</v>
      </c>
      <c r="B158" s="161" t="s">
        <v>396</v>
      </c>
      <c r="C158" s="161" t="s">
        <v>397</v>
      </c>
      <c r="D158" s="161" t="s">
        <v>424</v>
      </c>
      <c r="E158" s="161" t="s">
        <v>271</v>
      </c>
      <c r="F158" s="192">
        <v>27.508757772599999</v>
      </c>
      <c r="G158" s="192">
        <v>0</v>
      </c>
      <c r="H158" s="192">
        <v>0</v>
      </c>
      <c r="I158" s="193">
        <f t="shared" si="23"/>
        <v>0</v>
      </c>
      <c r="J158" s="193">
        <f t="shared" si="24"/>
        <v>0</v>
      </c>
      <c r="K158" s="138">
        <v>0</v>
      </c>
      <c r="L158" s="192">
        <f t="shared" si="25"/>
        <v>0</v>
      </c>
      <c r="M158" s="192">
        <f t="shared" si="26"/>
        <v>0</v>
      </c>
      <c r="N158" s="192">
        <f t="shared" si="27"/>
        <v>0</v>
      </c>
      <c r="O158" s="192">
        <v>0</v>
      </c>
      <c r="P158" s="192">
        <f t="shared" si="28"/>
        <v>0</v>
      </c>
      <c r="Q158" s="192">
        <f t="shared" si="29"/>
        <v>0</v>
      </c>
      <c r="R158" s="192">
        <f t="shared" si="30"/>
        <v>0</v>
      </c>
      <c r="S158" s="192">
        <f t="shared" si="31"/>
        <v>0</v>
      </c>
      <c r="T158" s="192">
        <f t="shared" si="32"/>
        <v>0</v>
      </c>
      <c r="U158" s="192">
        <f t="shared" si="33"/>
        <v>0</v>
      </c>
    </row>
    <row r="159" spans="1:21" s="137" customFormat="1" ht="12">
      <c r="A159" s="161">
        <v>501</v>
      </c>
      <c r="B159" s="161" t="s">
        <v>396</v>
      </c>
      <c r="C159" s="161" t="s">
        <v>397</v>
      </c>
      <c r="D159" s="161" t="s">
        <v>435</v>
      </c>
      <c r="E159" s="161" t="s">
        <v>130</v>
      </c>
      <c r="F159" s="192">
        <v>57.064059053870423</v>
      </c>
      <c r="G159" s="192">
        <v>57.0636011709</v>
      </c>
      <c r="H159" s="192">
        <v>4.5788297042E-4</v>
      </c>
      <c r="I159" s="193">
        <f t="shared" si="23"/>
        <v>0.99999197598316669</v>
      </c>
      <c r="J159" s="193">
        <f t="shared" si="24"/>
        <v>8.0240168333078898E-6</v>
      </c>
      <c r="K159" s="138">
        <v>2577.8124827000001</v>
      </c>
      <c r="L159" s="192">
        <f t="shared" si="25"/>
        <v>0</v>
      </c>
      <c r="M159" s="192">
        <f t="shared" si="26"/>
        <v>2577.7917982892459</v>
      </c>
      <c r="N159" s="192">
        <f t="shared" si="27"/>
        <v>2.0684410754296004E-2</v>
      </c>
      <c r="O159" s="192">
        <v>367.3624693347345</v>
      </c>
      <c r="P159" s="192">
        <f t="shared" si="28"/>
        <v>0</v>
      </c>
      <c r="Q159" s="192">
        <f t="shared" si="29"/>
        <v>367.35952161209661</v>
      </c>
      <c r="R159" s="192">
        <f t="shared" si="30"/>
        <v>2.9477226378674631E-3</v>
      </c>
      <c r="S159" s="192">
        <f t="shared" si="31"/>
        <v>0</v>
      </c>
      <c r="T159" s="192">
        <f t="shared" si="32"/>
        <v>2945.1513199013425</v>
      </c>
      <c r="U159" s="192">
        <f t="shared" si="33"/>
        <v>2.3632133392163468E-2</v>
      </c>
    </row>
    <row r="160" spans="1:21" s="137" customFormat="1" ht="12">
      <c r="A160" s="161">
        <v>502</v>
      </c>
      <c r="B160" s="161" t="s">
        <v>396</v>
      </c>
      <c r="C160" s="161" t="s">
        <v>397</v>
      </c>
      <c r="D160" s="161" t="s">
        <v>435</v>
      </c>
      <c r="E160" s="161" t="s">
        <v>130</v>
      </c>
      <c r="F160" s="192">
        <v>46.063400876899998</v>
      </c>
      <c r="G160" s="192">
        <v>46.063400876899998</v>
      </c>
      <c r="H160" s="192">
        <v>0</v>
      </c>
      <c r="I160" s="193">
        <f t="shared" si="23"/>
        <v>1</v>
      </c>
      <c r="J160" s="193">
        <f t="shared" si="24"/>
        <v>0</v>
      </c>
      <c r="K160" s="138">
        <v>2188.8626342100001</v>
      </c>
      <c r="L160" s="192">
        <f t="shared" si="25"/>
        <v>0</v>
      </c>
      <c r="M160" s="192">
        <f t="shared" si="26"/>
        <v>2188.8626342100001</v>
      </c>
      <c r="N160" s="192">
        <f t="shared" si="27"/>
        <v>0</v>
      </c>
      <c r="O160" s="192">
        <v>475.02291302182203</v>
      </c>
      <c r="P160" s="192">
        <f t="shared" si="28"/>
        <v>0</v>
      </c>
      <c r="Q160" s="192">
        <f t="shared" si="29"/>
        <v>475.02291302182203</v>
      </c>
      <c r="R160" s="192">
        <f t="shared" si="30"/>
        <v>0</v>
      </c>
      <c r="S160" s="192">
        <f t="shared" si="31"/>
        <v>0</v>
      </c>
      <c r="T160" s="192">
        <f t="shared" si="32"/>
        <v>2663.8855472318223</v>
      </c>
      <c r="U160" s="192">
        <f t="shared" si="33"/>
        <v>0</v>
      </c>
    </row>
    <row r="161" spans="1:21" s="137" customFormat="1" ht="12">
      <c r="A161" s="161">
        <v>503</v>
      </c>
      <c r="B161" s="161" t="s">
        <v>396</v>
      </c>
      <c r="C161" s="161" t="s">
        <v>397</v>
      </c>
      <c r="D161" s="161" t="s">
        <v>436</v>
      </c>
      <c r="E161" s="161" t="s">
        <v>130</v>
      </c>
      <c r="F161" s="192">
        <v>26.249627691099999</v>
      </c>
      <c r="G161" s="192">
        <v>26.249627691099999</v>
      </c>
      <c r="H161" s="192">
        <v>0</v>
      </c>
      <c r="I161" s="193">
        <f t="shared" si="23"/>
        <v>1</v>
      </c>
      <c r="J161" s="193">
        <f t="shared" si="24"/>
        <v>0</v>
      </c>
      <c r="K161" s="138">
        <v>799.17687227600004</v>
      </c>
      <c r="L161" s="192">
        <f t="shared" si="25"/>
        <v>0</v>
      </c>
      <c r="M161" s="192">
        <f t="shared" si="26"/>
        <v>799.17687227600004</v>
      </c>
      <c r="N161" s="192">
        <f t="shared" si="27"/>
        <v>0</v>
      </c>
      <c r="O161" s="192">
        <v>79.746603212535319</v>
      </c>
      <c r="P161" s="192">
        <f t="shared" si="28"/>
        <v>0</v>
      </c>
      <c r="Q161" s="192">
        <f t="shared" si="29"/>
        <v>79.746603212535319</v>
      </c>
      <c r="R161" s="192">
        <f t="shared" si="30"/>
        <v>0</v>
      </c>
      <c r="S161" s="192">
        <f t="shared" si="31"/>
        <v>0</v>
      </c>
      <c r="T161" s="192">
        <f t="shared" si="32"/>
        <v>878.92347548853536</v>
      </c>
      <c r="U161" s="192">
        <f t="shared" si="33"/>
        <v>0</v>
      </c>
    </row>
    <row r="162" spans="1:21" s="137" customFormat="1" ht="12">
      <c r="A162" s="161">
        <v>504</v>
      </c>
      <c r="B162" s="161" t="s">
        <v>396</v>
      </c>
      <c r="C162" s="161" t="s">
        <v>397</v>
      </c>
      <c r="D162" s="161" t="s">
        <v>436</v>
      </c>
      <c r="E162" s="161" t="s">
        <v>130</v>
      </c>
      <c r="F162" s="192">
        <v>63.281117571000003</v>
      </c>
      <c r="G162" s="192">
        <v>63.281117571000003</v>
      </c>
      <c r="H162" s="192">
        <v>0</v>
      </c>
      <c r="I162" s="193">
        <f t="shared" si="23"/>
        <v>1</v>
      </c>
      <c r="J162" s="193">
        <f t="shared" si="24"/>
        <v>0</v>
      </c>
      <c r="K162" s="138">
        <v>2690.096043</v>
      </c>
      <c r="L162" s="192">
        <f t="shared" si="25"/>
        <v>0</v>
      </c>
      <c r="M162" s="192">
        <f t="shared" si="26"/>
        <v>2690.096043</v>
      </c>
      <c r="N162" s="192">
        <f t="shared" si="27"/>
        <v>0</v>
      </c>
      <c r="O162" s="192">
        <v>343.51358823671774</v>
      </c>
      <c r="P162" s="192">
        <f t="shared" si="28"/>
        <v>0</v>
      </c>
      <c r="Q162" s="192">
        <f t="shared" si="29"/>
        <v>343.51358823671774</v>
      </c>
      <c r="R162" s="192">
        <f t="shared" si="30"/>
        <v>0</v>
      </c>
      <c r="S162" s="192">
        <f t="shared" si="31"/>
        <v>0</v>
      </c>
      <c r="T162" s="192">
        <f t="shared" si="32"/>
        <v>3033.6096312367176</v>
      </c>
      <c r="U162" s="192">
        <f t="shared" si="33"/>
        <v>0</v>
      </c>
    </row>
    <row r="163" spans="1:21" s="137" customFormat="1" ht="12">
      <c r="A163" s="161">
        <v>505</v>
      </c>
      <c r="B163" s="161" t="s">
        <v>396</v>
      </c>
      <c r="C163" s="161" t="s">
        <v>397</v>
      </c>
      <c r="D163" s="161" t="s">
        <v>437</v>
      </c>
      <c r="E163" s="161" t="s">
        <v>130</v>
      </c>
      <c r="F163" s="192">
        <v>13.288854669899999</v>
      </c>
      <c r="G163" s="192">
        <v>13.288854669899999</v>
      </c>
      <c r="H163" s="192">
        <v>0</v>
      </c>
      <c r="I163" s="193">
        <f t="shared" si="23"/>
        <v>1</v>
      </c>
      <c r="J163" s="193">
        <f t="shared" si="24"/>
        <v>0</v>
      </c>
      <c r="K163" s="138">
        <v>294.71664025799998</v>
      </c>
      <c r="L163" s="192">
        <f t="shared" si="25"/>
        <v>0</v>
      </c>
      <c r="M163" s="192">
        <f t="shared" si="26"/>
        <v>294.71664025799998</v>
      </c>
      <c r="N163" s="192">
        <f t="shared" si="27"/>
        <v>0</v>
      </c>
      <c r="O163" s="192">
        <v>353.73787522452784</v>
      </c>
      <c r="P163" s="192">
        <f t="shared" si="28"/>
        <v>0</v>
      </c>
      <c r="Q163" s="192">
        <f t="shared" si="29"/>
        <v>353.73787522452784</v>
      </c>
      <c r="R163" s="192">
        <f t="shared" si="30"/>
        <v>0</v>
      </c>
      <c r="S163" s="192">
        <f t="shared" si="31"/>
        <v>0</v>
      </c>
      <c r="T163" s="192">
        <f t="shared" si="32"/>
        <v>648.45451548252777</v>
      </c>
      <c r="U163" s="192">
        <f t="shared" si="33"/>
        <v>0</v>
      </c>
    </row>
    <row r="164" spans="1:21" s="137" customFormat="1" ht="12">
      <c r="A164" s="161">
        <v>506</v>
      </c>
      <c r="B164" s="161" t="s">
        <v>396</v>
      </c>
      <c r="C164" s="161" t="s">
        <v>397</v>
      </c>
      <c r="D164" s="161" t="s">
        <v>437</v>
      </c>
      <c r="E164" s="161" t="s">
        <v>130</v>
      </c>
      <c r="F164" s="192">
        <v>38.278899068199998</v>
      </c>
      <c r="G164" s="192">
        <v>38.278899068199998</v>
      </c>
      <c r="H164" s="192">
        <v>0</v>
      </c>
      <c r="I164" s="193">
        <f t="shared" si="23"/>
        <v>1</v>
      </c>
      <c r="J164" s="193">
        <f t="shared" si="24"/>
        <v>0</v>
      </c>
      <c r="K164" s="138">
        <v>1469.2807668600001</v>
      </c>
      <c r="L164" s="192">
        <f t="shared" si="25"/>
        <v>0</v>
      </c>
      <c r="M164" s="192">
        <f t="shared" si="26"/>
        <v>1469.2807668600001</v>
      </c>
      <c r="N164" s="192">
        <f t="shared" si="27"/>
        <v>0</v>
      </c>
      <c r="O164" s="192">
        <v>240.6582255039045</v>
      </c>
      <c r="P164" s="192">
        <f t="shared" si="28"/>
        <v>0</v>
      </c>
      <c r="Q164" s="192">
        <f t="shared" si="29"/>
        <v>240.6582255039045</v>
      </c>
      <c r="R164" s="192">
        <f t="shared" si="30"/>
        <v>0</v>
      </c>
      <c r="S164" s="192">
        <f t="shared" si="31"/>
        <v>0</v>
      </c>
      <c r="T164" s="192">
        <f t="shared" si="32"/>
        <v>1709.9389923639046</v>
      </c>
      <c r="U164" s="192">
        <f t="shared" si="33"/>
        <v>0</v>
      </c>
    </row>
    <row r="165" spans="1:21" s="137" customFormat="1" ht="12">
      <c r="A165" s="161">
        <v>507</v>
      </c>
      <c r="B165" s="161" t="s">
        <v>396</v>
      </c>
      <c r="C165" s="161" t="s">
        <v>397</v>
      </c>
      <c r="D165" s="161" t="s">
        <v>437</v>
      </c>
      <c r="E165" s="161" t="s">
        <v>130</v>
      </c>
      <c r="F165" s="192">
        <v>69.92959046</v>
      </c>
      <c r="G165" s="192">
        <v>69.92959046</v>
      </c>
      <c r="H165" s="192">
        <v>0</v>
      </c>
      <c r="I165" s="193">
        <f t="shared" si="23"/>
        <v>1</v>
      </c>
      <c r="J165" s="193">
        <f t="shared" si="24"/>
        <v>0</v>
      </c>
      <c r="K165" s="138">
        <v>2106.0408049399998</v>
      </c>
      <c r="L165" s="192">
        <f t="shared" si="25"/>
        <v>0</v>
      </c>
      <c r="M165" s="192">
        <f t="shared" si="26"/>
        <v>2106.0408049399998</v>
      </c>
      <c r="N165" s="192">
        <f t="shared" si="27"/>
        <v>0</v>
      </c>
      <c r="O165" s="192">
        <v>289.17420048981251</v>
      </c>
      <c r="P165" s="192">
        <f t="shared" si="28"/>
        <v>0</v>
      </c>
      <c r="Q165" s="192">
        <f t="shared" si="29"/>
        <v>289.17420048981251</v>
      </c>
      <c r="R165" s="192">
        <f t="shared" si="30"/>
        <v>0</v>
      </c>
      <c r="S165" s="192">
        <f t="shared" si="31"/>
        <v>0</v>
      </c>
      <c r="T165" s="192">
        <f t="shared" si="32"/>
        <v>2395.2150054298122</v>
      </c>
      <c r="U165" s="192">
        <f t="shared" si="33"/>
        <v>0</v>
      </c>
    </row>
    <row r="166" spans="1:21" s="137" customFormat="1" ht="12">
      <c r="A166" s="161">
        <v>508</v>
      </c>
      <c r="B166" s="161" t="s">
        <v>396</v>
      </c>
      <c r="C166" s="161" t="s">
        <v>397</v>
      </c>
      <c r="D166" s="161" t="s">
        <v>437</v>
      </c>
      <c r="E166" s="161" t="s">
        <v>130</v>
      </c>
      <c r="F166" s="192">
        <v>24.939951793799999</v>
      </c>
      <c r="G166" s="192">
        <v>24.939951793799999</v>
      </c>
      <c r="H166" s="192">
        <v>0</v>
      </c>
      <c r="I166" s="193">
        <f t="shared" si="23"/>
        <v>1</v>
      </c>
      <c r="J166" s="193">
        <f t="shared" si="24"/>
        <v>0</v>
      </c>
      <c r="K166" s="138">
        <v>1004.6180342</v>
      </c>
      <c r="L166" s="192">
        <f t="shared" si="25"/>
        <v>0</v>
      </c>
      <c r="M166" s="192">
        <f t="shared" si="26"/>
        <v>1004.6180342</v>
      </c>
      <c r="N166" s="192">
        <f t="shared" si="27"/>
        <v>0</v>
      </c>
      <c r="O166" s="192">
        <v>87.669218438534244</v>
      </c>
      <c r="P166" s="192">
        <f t="shared" si="28"/>
        <v>0</v>
      </c>
      <c r="Q166" s="192">
        <f t="shared" si="29"/>
        <v>87.669218438534244</v>
      </c>
      <c r="R166" s="192">
        <f t="shared" si="30"/>
        <v>0</v>
      </c>
      <c r="S166" s="192">
        <f t="shared" si="31"/>
        <v>0</v>
      </c>
      <c r="T166" s="192">
        <f t="shared" si="32"/>
        <v>1092.2872526385343</v>
      </c>
      <c r="U166" s="192">
        <f t="shared" si="33"/>
        <v>0</v>
      </c>
    </row>
    <row r="167" spans="1:21" s="137" customFormat="1" ht="12">
      <c r="A167" s="161">
        <v>509</v>
      </c>
      <c r="B167" s="161" t="s">
        <v>396</v>
      </c>
      <c r="C167" s="161" t="s">
        <v>397</v>
      </c>
      <c r="D167" s="161" t="s">
        <v>438</v>
      </c>
      <c r="E167" s="161" t="s">
        <v>130</v>
      </c>
      <c r="F167" s="192">
        <v>39.900709289300003</v>
      </c>
      <c r="G167" s="192">
        <v>39.900709289300003</v>
      </c>
      <c r="H167" s="192">
        <v>0</v>
      </c>
      <c r="I167" s="193">
        <f t="shared" si="23"/>
        <v>1</v>
      </c>
      <c r="J167" s="193">
        <f t="shared" si="24"/>
        <v>0</v>
      </c>
      <c r="K167" s="138">
        <v>1334.8297443500001</v>
      </c>
      <c r="L167" s="192">
        <f t="shared" si="25"/>
        <v>0</v>
      </c>
      <c r="M167" s="192">
        <f t="shared" si="26"/>
        <v>1334.8297443500001</v>
      </c>
      <c r="N167" s="192">
        <f t="shared" si="27"/>
        <v>0</v>
      </c>
      <c r="O167" s="192">
        <v>110.90700229444361</v>
      </c>
      <c r="P167" s="192">
        <f t="shared" si="28"/>
        <v>0</v>
      </c>
      <c r="Q167" s="192">
        <f t="shared" si="29"/>
        <v>110.90700229444361</v>
      </c>
      <c r="R167" s="192">
        <f t="shared" si="30"/>
        <v>0</v>
      </c>
      <c r="S167" s="192">
        <f t="shared" si="31"/>
        <v>0</v>
      </c>
      <c r="T167" s="192">
        <f t="shared" si="32"/>
        <v>1445.7367466444437</v>
      </c>
      <c r="U167" s="192">
        <f t="shared" si="33"/>
        <v>0</v>
      </c>
    </row>
    <row r="168" spans="1:21" s="137" customFormat="1" ht="12">
      <c r="A168" s="161">
        <v>510</v>
      </c>
      <c r="B168" s="161" t="s">
        <v>396</v>
      </c>
      <c r="C168" s="161" t="s">
        <v>397</v>
      </c>
      <c r="D168" s="161" t="s">
        <v>439</v>
      </c>
      <c r="E168" s="161" t="s">
        <v>271</v>
      </c>
      <c r="F168" s="192">
        <v>28.2870233455</v>
      </c>
      <c r="G168" s="192">
        <v>0</v>
      </c>
      <c r="H168" s="192">
        <v>0</v>
      </c>
      <c r="I168" s="193">
        <f t="shared" si="23"/>
        <v>0</v>
      </c>
      <c r="J168" s="193">
        <f t="shared" si="24"/>
        <v>0</v>
      </c>
      <c r="K168" s="138">
        <v>1838.9662896499999</v>
      </c>
      <c r="L168" s="192">
        <f t="shared" si="25"/>
        <v>1838.9662896499999</v>
      </c>
      <c r="M168" s="192">
        <f t="shared" si="26"/>
        <v>0</v>
      </c>
      <c r="N168" s="192">
        <f t="shared" si="27"/>
        <v>0</v>
      </c>
      <c r="O168" s="192">
        <v>787.31441604345719</v>
      </c>
      <c r="P168" s="192">
        <f t="shared" si="28"/>
        <v>787.31441604345719</v>
      </c>
      <c r="Q168" s="192">
        <f t="shared" si="29"/>
        <v>0</v>
      </c>
      <c r="R168" s="192">
        <f t="shared" si="30"/>
        <v>0</v>
      </c>
      <c r="S168" s="192">
        <f t="shared" si="31"/>
        <v>2626.2807056934571</v>
      </c>
      <c r="T168" s="192">
        <f t="shared" si="32"/>
        <v>0</v>
      </c>
      <c r="U168" s="192">
        <f t="shared" si="33"/>
        <v>0</v>
      </c>
    </row>
    <row r="169" spans="1:21" s="137" customFormat="1" ht="12">
      <c r="A169" s="161">
        <v>511</v>
      </c>
      <c r="B169" s="161" t="s">
        <v>396</v>
      </c>
      <c r="C169" s="161" t="s">
        <v>397</v>
      </c>
      <c r="D169" s="161" t="s">
        <v>440</v>
      </c>
      <c r="E169" s="161" t="s">
        <v>271</v>
      </c>
      <c r="F169" s="192">
        <v>4.1753119883599998</v>
      </c>
      <c r="G169" s="192">
        <v>0</v>
      </c>
      <c r="H169" s="192">
        <v>0</v>
      </c>
      <c r="I169" s="193">
        <f t="shared" si="23"/>
        <v>0</v>
      </c>
      <c r="J169" s="193">
        <f t="shared" si="24"/>
        <v>0</v>
      </c>
      <c r="K169" s="138">
        <v>0</v>
      </c>
      <c r="L169" s="192">
        <f t="shared" si="25"/>
        <v>0</v>
      </c>
      <c r="M169" s="192">
        <f t="shared" si="26"/>
        <v>0</v>
      </c>
      <c r="N169" s="192">
        <f t="shared" si="27"/>
        <v>0</v>
      </c>
      <c r="O169" s="192">
        <v>328.24940646934795</v>
      </c>
      <c r="P169" s="192">
        <f t="shared" si="28"/>
        <v>328.24940646934795</v>
      </c>
      <c r="Q169" s="192">
        <f t="shared" si="29"/>
        <v>0</v>
      </c>
      <c r="R169" s="192">
        <f t="shared" si="30"/>
        <v>0</v>
      </c>
      <c r="S169" s="192">
        <f t="shared" si="31"/>
        <v>328.24940646934795</v>
      </c>
      <c r="T169" s="192">
        <f t="shared" si="32"/>
        <v>0</v>
      </c>
      <c r="U169" s="192">
        <f t="shared" si="33"/>
        <v>0</v>
      </c>
    </row>
    <row r="170" spans="1:21" s="137" customFormat="1" ht="12">
      <c r="A170" s="161">
        <v>512</v>
      </c>
      <c r="B170" s="161" t="s">
        <v>396</v>
      </c>
      <c r="C170" s="161" t="s">
        <v>397</v>
      </c>
      <c r="D170" s="161" t="s">
        <v>441</v>
      </c>
      <c r="E170" s="161" t="s">
        <v>130</v>
      </c>
      <c r="F170" s="192">
        <v>31.377038626499999</v>
      </c>
      <c r="G170" s="192">
        <v>31.377038626499999</v>
      </c>
      <c r="H170" s="192">
        <v>0</v>
      </c>
      <c r="I170" s="193">
        <f t="shared" si="23"/>
        <v>1</v>
      </c>
      <c r="J170" s="193">
        <f t="shared" si="24"/>
        <v>0</v>
      </c>
      <c r="K170" s="138">
        <v>1338.46802435</v>
      </c>
      <c r="L170" s="192">
        <f t="shared" si="25"/>
        <v>0</v>
      </c>
      <c r="M170" s="192">
        <f t="shared" si="26"/>
        <v>1338.46802435</v>
      </c>
      <c r="N170" s="192">
        <f t="shared" si="27"/>
        <v>0</v>
      </c>
      <c r="O170" s="192">
        <v>351.10649281727245</v>
      </c>
      <c r="P170" s="192">
        <f t="shared" si="28"/>
        <v>0</v>
      </c>
      <c r="Q170" s="192">
        <f t="shared" si="29"/>
        <v>351.10649281727245</v>
      </c>
      <c r="R170" s="192">
        <f t="shared" si="30"/>
        <v>0</v>
      </c>
      <c r="S170" s="192">
        <f t="shared" si="31"/>
        <v>0</v>
      </c>
      <c r="T170" s="192">
        <f t="shared" si="32"/>
        <v>1689.5745171672725</v>
      </c>
      <c r="U170" s="192">
        <f t="shared" si="33"/>
        <v>0</v>
      </c>
    </row>
    <row r="171" spans="1:21" s="137" customFormat="1" ht="12">
      <c r="A171" s="161">
        <v>513</v>
      </c>
      <c r="B171" s="161" t="s">
        <v>396</v>
      </c>
      <c r="C171" s="161" t="s">
        <v>397</v>
      </c>
      <c r="D171" s="161" t="s">
        <v>441</v>
      </c>
      <c r="E171" s="161" t="s">
        <v>130</v>
      </c>
      <c r="F171" s="192">
        <v>41.367644278999997</v>
      </c>
      <c r="G171" s="192">
        <v>41.367644278999997</v>
      </c>
      <c r="H171" s="192">
        <v>0</v>
      </c>
      <c r="I171" s="193">
        <f t="shared" si="23"/>
        <v>1</v>
      </c>
      <c r="J171" s="193">
        <f t="shared" si="24"/>
        <v>0</v>
      </c>
      <c r="K171" s="138">
        <v>1657.5121980500001</v>
      </c>
      <c r="L171" s="192">
        <f t="shared" si="25"/>
        <v>0</v>
      </c>
      <c r="M171" s="192">
        <f t="shared" si="26"/>
        <v>1657.5121980500001</v>
      </c>
      <c r="N171" s="192">
        <f t="shared" si="27"/>
        <v>0</v>
      </c>
      <c r="O171" s="192">
        <v>176.26582591652985</v>
      </c>
      <c r="P171" s="192">
        <f t="shared" si="28"/>
        <v>0</v>
      </c>
      <c r="Q171" s="192">
        <f t="shared" si="29"/>
        <v>176.26582591652985</v>
      </c>
      <c r="R171" s="192">
        <f t="shared" si="30"/>
        <v>0</v>
      </c>
      <c r="S171" s="192">
        <f t="shared" si="31"/>
        <v>0</v>
      </c>
      <c r="T171" s="192">
        <f t="shared" si="32"/>
        <v>1833.7780239665299</v>
      </c>
      <c r="U171" s="192">
        <f t="shared" si="33"/>
        <v>0</v>
      </c>
    </row>
    <row r="172" spans="1:21" s="137" customFormat="1" ht="12">
      <c r="A172" s="161">
        <v>514</v>
      </c>
      <c r="B172" s="161" t="s">
        <v>396</v>
      </c>
      <c r="C172" s="161" t="s">
        <v>397</v>
      </c>
      <c r="D172" s="161" t="s">
        <v>441</v>
      </c>
      <c r="E172" s="161" t="s">
        <v>130</v>
      </c>
      <c r="F172" s="192">
        <v>98.308361614299997</v>
      </c>
      <c r="G172" s="192">
        <v>98.308361614299997</v>
      </c>
      <c r="H172" s="192">
        <v>0</v>
      </c>
      <c r="I172" s="193">
        <f t="shared" si="23"/>
        <v>1</v>
      </c>
      <c r="J172" s="193">
        <f t="shared" si="24"/>
        <v>0</v>
      </c>
      <c r="K172" s="138">
        <v>3717.3018521200001</v>
      </c>
      <c r="L172" s="192">
        <f t="shared" si="25"/>
        <v>0</v>
      </c>
      <c r="M172" s="192">
        <f t="shared" si="26"/>
        <v>3717.3018521200001</v>
      </c>
      <c r="N172" s="192">
        <f t="shared" si="27"/>
        <v>0</v>
      </c>
      <c r="O172" s="192">
        <v>227.73376980505139</v>
      </c>
      <c r="P172" s="192">
        <f t="shared" si="28"/>
        <v>0</v>
      </c>
      <c r="Q172" s="192">
        <f t="shared" si="29"/>
        <v>227.73376980505139</v>
      </c>
      <c r="R172" s="192">
        <f t="shared" si="30"/>
        <v>0</v>
      </c>
      <c r="S172" s="192">
        <f t="shared" si="31"/>
        <v>0</v>
      </c>
      <c r="T172" s="192">
        <f t="shared" si="32"/>
        <v>3945.0356219250516</v>
      </c>
      <c r="U172" s="192">
        <f t="shared" si="33"/>
        <v>0</v>
      </c>
    </row>
    <row r="173" spans="1:21" s="137" customFormat="1" ht="12">
      <c r="A173" s="161">
        <v>515</v>
      </c>
      <c r="B173" s="161" t="s">
        <v>396</v>
      </c>
      <c r="C173" s="161" t="s">
        <v>397</v>
      </c>
      <c r="D173" s="161" t="s">
        <v>441</v>
      </c>
      <c r="E173" s="161" t="s">
        <v>130</v>
      </c>
      <c r="F173" s="192">
        <v>24.389566589099999</v>
      </c>
      <c r="G173" s="192">
        <v>24.389566589099999</v>
      </c>
      <c r="H173" s="192">
        <v>0</v>
      </c>
      <c r="I173" s="193">
        <f t="shared" si="23"/>
        <v>1</v>
      </c>
      <c r="J173" s="193">
        <f t="shared" si="24"/>
        <v>0</v>
      </c>
      <c r="K173" s="138">
        <v>0</v>
      </c>
      <c r="L173" s="192">
        <f t="shared" si="25"/>
        <v>0</v>
      </c>
      <c r="M173" s="192">
        <f t="shared" si="26"/>
        <v>0</v>
      </c>
      <c r="N173" s="192">
        <f t="shared" si="27"/>
        <v>0</v>
      </c>
      <c r="O173" s="192">
        <v>2227.4073702500195</v>
      </c>
      <c r="P173" s="192">
        <f t="shared" si="28"/>
        <v>0</v>
      </c>
      <c r="Q173" s="192">
        <f t="shared" si="29"/>
        <v>2227.4073702500195</v>
      </c>
      <c r="R173" s="192">
        <f t="shared" si="30"/>
        <v>0</v>
      </c>
      <c r="S173" s="192">
        <f t="shared" si="31"/>
        <v>0</v>
      </c>
      <c r="T173" s="192">
        <f t="shared" si="32"/>
        <v>2227.4073702500195</v>
      </c>
      <c r="U173" s="192">
        <f t="shared" si="33"/>
        <v>0</v>
      </c>
    </row>
    <row r="174" spans="1:21" s="137" customFormat="1" ht="12">
      <c r="A174" s="161">
        <v>516</v>
      </c>
      <c r="B174" s="161" t="s">
        <v>396</v>
      </c>
      <c r="C174" s="161" t="s">
        <v>397</v>
      </c>
      <c r="D174" s="161" t="s">
        <v>441</v>
      </c>
      <c r="E174" s="161" t="s">
        <v>130</v>
      </c>
      <c r="F174" s="192">
        <v>63.539492959900002</v>
      </c>
      <c r="G174" s="192">
        <v>63.539492959900002</v>
      </c>
      <c r="H174" s="192">
        <v>0</v>
      </c>
      <c r="I174" s="193">
        <f t="shared" si="23"/>
        <v>1</v>
      </c>
      <c r="J174" s="193">
        <f t="shared" si="24"/>
        <v>0</v>
      </c>
      <c r="K174" s="138">
        <v>2281.3649386900001</v>
      </c>
      <c r="L174" s="192">
        <f t="shared" si="25"/>
        <v>0</v>
      </c>
      <c r="M174" s="192">
        <f t="shared" si="26"/>
        <v>2281.3649386900001</v>
      </c>
      <c r="N174" s="192">
        <f t="shared" si="27"/>
        <v>0</v>
      </c>
      <c r="O174" s="192">
        <v>228.96617523532851</v>
      </c>
      <c r="P174" s="192">
        <f t="shared" si="28"/>
        <v>0</v>
      </c>
      <c r="Q174" s="192">
        <f t="shared" si="29"/>
        <v>228.96617523532851</v>
      </c>
      <c r="R174" s="192">
        <f t="shared" si="30"/>
        <v>0</v>
      </c>
      <c r="S174" s="192">
        <f t="shared" si="31"/>
        <v>0</v>
      </c>
      <c r="T174" s="192">
        <f t="shared" si="32"/>
        <v>2510.3311139253287</v>
      </c>
      <c r="U174" s="192">
        <f t="shared" si="33"/>
        <v>0</v>
      </c>
    </row>
    <row r="175" spans="1:21" s="137" customFormat="1" ht="12">
      <c r="A175" s="161">
        <v>517</v>
      </c>
      <c r="B175" s="161" t="s">
        <v>396</v>
      </c>
      <c r="C175" s="161" t="s">
        <v>397</v>
      </c>
      <c r="D175" s="161" t="s">
        <v>441</v>
      </c>
      <c r="E175" s="161" t="s">
        <v>130</v>
      </c>
      <c r="F175" s="192">
        <v>64.591204891900006</v>
      </c>
      <c r="G175" s="192">
        <v>64.591204891900006</v>
      </c>
      <c r="H175" s="192">
        <v>0</v>
      </c>
      <c r="I175" s="193">
        <f t="shared" si="23"/>
        <v>1</v>
      </c>
      <c r="J175" s="193">
        <f t="shared" si="24"/>
        <v>0</v>
      </c>
      <c r="K175" s="138">
        <v>3152.6075588099998</v>
      </c>
      <c r="L175" s="192">
        <f t="shared" si="25"/>
        <v>0</v>
      </c>
      <c r="M175" s="192">
        <f t="shared" si="26"/>
        <v>3152.6075588099998</v>
      </c>
      <c r="N175" s="192">
        <f t="shared" si="27"/>
        <v>0</v>
      </c>
      <c r="O175" s="192">
        <v>379.98922517097719</v>
      </c>
      <c r="P175" s="192">
        <f t="shared" si="28"/>
        <v>0</v>
      </c>
      <c r="Q175" s="192">
        <f t="shared" si="29"/>
        <v>379.98922517097719</v>
      </c>
      <c r="R175" s="192">
        <f t="shared" si="30"/>
        <v>0</v>
      </c>
      <c r="S175" s="192">
        <f t="shared" si="31"/>
        <v>0</v>
      </c>
      <c r="T175" s="192">
        <f t="shared" si="32"/>
        <v>3532.5967839809769</v>
      </c>
      <c r="U175" s="192">
        <f t="shared" si="33"/>
        <v>0</v>
      </c>
    </row>
    <row r="176" spans="1:21" s="137" customFormat="1" ht="12">
      <c r="A176" s="161">
        <v>518</v>
      </c>
      <c r="B176" s="161" t="s">
        <v>396</v>
      </c>
      <c r="C176" s="161" t="s">
        <v>397</v>
      </c>
      <c r="D176" s="161" t="s">
        <v>441</v>
      </c>
      <c r="E176" s="161" t="s">
        <v>130</v>
      </c>
      <c r="F176" s="192">
        <v>14.996589118499999</v>
      </c>
      <c r="G176" s="192">
        <v>14.996589118499999</v>
      </c>
      <c r="H176" s="192">
        <v>0</v>
      </c>
      <c r="I176" s="193">
        <f t="shared" si="23"/>
        <v>1</v>
      </c>
      <c r="J176" s="193">
        <f t="shared" si="24"/>
        <v>0</v>
      </c>
      <c r="K176" s="138">
        <v>0</v>
      </c>
      <c r="L176" s="192">
        <f t="shared" si="25"/>
        <v>0</v>
      </c>
      <c r="M176" s="192">
        <f t="shared" si="26"/>
        <v>0</v>
      </c>
      <c r="N176" s="192">
        <f t="shared" si="27"/>
        <v>0</v>
      </c>
      <c r="O176" s="192">
        <v>6001.3865051367211</v>
      </c>
      <c r="P176" s="192">
        <f t="shared" si="28"/>
        <v>0</v>
      </c>
      <c r="Q176" s="192">
        <f t="shared" si="29"/>
        <v>6001.3865051367211</v>
      </c>
      <c r="R176" s="192">
        <f t="shared" si="30"/>
        <v>0</v>
      </c>
      <c r="S176" s="192">
        <f t="shared" si="31"/>
        <v>0</v>
      </c>
      <c r="T176" s="192">
        <f t="shared" si="32"/>
        <v>6001.3865051367211</v>
      </c>
      <c r="U176" s="192">
        <f t="shared" si="33"/>
        <v>0</v>
      </c>
    </row>
    <row r="177" spans="1:21" s="137" customFormat="1" ht="12">
      <c r="A177" s="161">
        <v>520</v>
      </c>
      <c r="B177" s="161" t="s">
        <v>396</v>
      </c>
      <c r="C177" s="161" t="s">
        <v>397</v>
      </c>
      <c r="D177" s="161" t="s">
        <v>439</v>
      </c>
      <c r="E177" s="161" t="s">
        <v>271</v>
      </c>
      <c r="F177" s="192">
        <v>51.003155471699998</v>
      </c>
      <c r="G177" s="192">
        <v>0</v>
      </c>
      <c r="H177" s="192">
        <v>0</v>
      </c>
      <c r="I177" s="193">
        <f t="shared" si="23"/>
        <v>0</v>
      </c>
      <c r="J177" s="193">
        <f t="shared" si="24"/>
        <v>0</v>
      </c>
      <c r="K177" s="138">
        <v>2030.6726609499999</v>
      </c>
      <c r="L177" s="192">
        <f t="shared" si="25"/>
        <v>2030.6726609499999</v>
      </c>
      <c r="M177" s="192">
        <f t="shared" si="26"/>
        <v>0</v>
      </c>
      <c r="N177" s="192">
        <f t="shared" si="27"/>
        <v>0</v>
      </c>
      <c r="O177" s="192">
        <v>357.74546928964065</v>
      </c>
      <c r="P177" s="192">
        <f t="shared" si="28"/>
        <v>357.74546928964065</v>
      </c>
      <c r="Q177" s="192">
        <f t="shared" si="29"/>
        <v>0</v>
      </c>
      <c r="R177" s="192">
        <f t="shared" si="30"/>
        <v>0</v>
      </c>
      <c r="S177" s="192">
        <f t="shared" si="31"/>
        <v>2388.4181302396405</v>
      </c>
      <c r="T177" s="192">
        <f t="shared" si="32"/>
        <v>0</v>
      </c>
      <c r="U177" s="192">
        <f t="shared" si="33"/>
        <v>0</v>
      </c>
    </row>
    <row r="178" spans="1:21" s="137" customFormat="1" ht="12">
      <c r="A178" s="161">
        <v>521</v>
      </c>
      <c r="B178" s="161" t="s">
        <v>396</v>
      </c>
      <c r="C178" s="161" t="s">
        <v>397</v>
      </c>
      <c r="D178" s="161" t="s">
        <v>439</v>
      </c>
      <c r="E178" s="161" t="s">
        <v>271</v>
      </c>
      <c r="F178" s="192">
        <v>29.507671597200002</v>
      </c>
      <c r="G178" s="192">
        <v>0</v>
      </c>
      <c r="H178" s="192">
        <v>0</v>
      </c>
      <c r="I178" s="193">
        <f t="shared" si="23"/>
        <v>0</v>
      </c>
      <c r="J178" s="193">
        <f t="shared" si="24"/>
        <v>0</v>
      </c>
      <c r="K178" s="138">
        <v>1323.2458377299999</v>
      </c>
      <c r="L178" s="192">
        <f t="shared" si="25"/>
        <v>1323.2458377299999</v>
      </c>
      <c r="M178" s="192">
        <f t="shared" si="26"/>
        <v>0</v>
      </c>
      <c r="N178" s="192">
        <f t="shared" si="27"/>
        <v>0</v>
      </c>
      <c r="O178" s="192">
        <v>221.70161668743603</v>
      </c>
      <c r="P178" s="192">
        <f t="shared" si="28"/>
        <v>221.70161668743603</v>
      </c>
      <c r="Q178" s="192">
        <f t="shared" si="29"/>
        <v>0</v>
      </c>
      <c r="R178" s="192">
        <f t="shared" si="30"/>
        <v>0</v>
      </c>
      <c r="S178" s="192">
        <f t="shared" si="31"/>
        <v>1544.9474544174359</v>
      </c>
      <c r="T178" s="192">
        <f t="shared" si="32"/>
        <v>0</v>
      </c>
      <c r="U178" s="192">
        <f t="shared" si="33"/>
        <v>0</v>
      </c>
    </row>
    <row r="179" spans="1:21" s="137" customFormat="1" ht="12">
      <c r="A179" s="161">
        <v>522</v>
      </c>
      <c r="B179" s="161" t="s">
        <v>396</v>
      </c>
      <c r="C179" s="161" t="s">
        <v>397</v>
      </c>
      <c r="D179" s="161" t="s">
        <v>439</v>
      </c>
      <c r="E179" s="161" t="s">
        <v>271</v>
      </c>
      <c r="F179" s="192">
        <v>74.206512466500001</v>
      </c>
      <c r="G179" s="192">
        <v>0</v>
      </c>
      <c r="H179" s="192">
        <v>0</v>
      </c>
      <c r="I179" s="193">
        <f t="shared" si="23"/>
        <v>0</v>
      </c>
      <c r="J179" s="193">
        <f t="shared" si="24"/>
        <v>0</v>
      </c>
      <c r="K179" s="138">
        <v>1993.37636875</v>
      </c>
      <c r="L179" s="192">
        <f t="shared" si="25"/>
        <v>1993.37636875</v>
      </c>
      <c r="M179" s="192">
        <f t="shared" si="26"/>
        <v>0</v>
      </c>
      <c r="N179" s="192">
        <f t="shared" si="27"/>
        <v>0</v>
      </c>
      <c r="O179" s="192">
        <v>884.43519353311751</v>
      </c>
      <c r="P179" s="192">
        <f t="shared" si="28"/>
        <v>884.43519353311751</v>
      </c>
      <c r="Q179" s="192">
        <f t="shared" si="29"/>
        <v>0</v>
      </c>
      <c r="R179" s="192">
        <f t="shared" si="30"/>
        <v>0</v>
      </c>
      <c r="S179" s="192">
        <f t="shared" si="31"/>
        <v>2877.8115622831174</v>
      </c>
      <c r="T179" s="192">
        <f t="shared" si="32"/>
        <v>0</v>
      </c>
      <c r="U179" s="192">
        <f t="shared" si="33"/>
        <v>0</v>
      </c>
    </row>
    <row r="180" spans="1:21" s="137" customFormat="1" ht="12">
      <c r="A180" s="161">
        <v>523</v>
      </c>
      <c r="B180" s="161" t="s">
        <v>396</v>
      </c>
      <c r="C180" s="161" t="s">
        <v>397</v>
      </c>
      <c r="D180" s="161" t="s">
        <v>440</v>
      </c>
      <c r="E180" s="161" t="s">
        <v>271</v>
      </c>
      <c r="F180" s="192">
        <v>10.568660511199999</v>
      </c>
      <c r="G180" s="192">
        <v>0</v>
      </c>
      <c r="H180" s="192">
        <v>0</v>
      </c>
      <c r="I180" s="193">
        <f t="shared" si="23"/>
        <v>0</v>
      </c>
      <c r="J180" s="193">
        <f t="shared" si="24"/>
        <v>0</v>
      </c>
      <c r="K180" s="138">
        <v>0</v>
      </c>
      <c r="L180" s="192">
        <f t="shared" si="25"/>
        <v>0</v>
      </c>
      <c r="M180" s="192">
        <f t="shared" si="26"/>
        <v>0</v>
      </c>
      <c r="N180" s="192">
        <f t="shared" si="27"/>
        <v>0</v>
      </c>
      <c r="O180" s="192">
        <v>738.59510738860865</v>
      </c>
      <c r="P180" s="192">
        <f t="shared" si="28"/>
        <v>738.59510738860865</v>
      </c>
      <c r="Q180" s="192">
        <f t="shared" si="29"/>
        <v>0</v>
      </c>
      <c r="R180" s="192">
        <f t="shared" si="30"/>
        <v>0</v>
      </c>
      <c r="S180" s="192">
        <f t="shared" si="31"/>
        <v>738.59510738860865</v>
      </c>
      <c r="T180" s="192">
        <f t="shared" si="32"/>
        <v>0</v>
      </c>
      <c r="U180" s="192">
        <f t="shared" si="33"/>
        <v>0</v>
      </c>
    </row>
    <row r="181" spans="1:21" s="137" customFormat="1" ht="12">
      <c r="A181" s="161">
        <v>524</v>
      </c>
      <c r="B181" s="161" t="s">
        <v>396</v>
      </c>
      <c r="C181" s="161" t="s">
        <v>397</v>
      </c>
      <c r="D181" s="161" t="s">
        <v>440</v>
      </c>
      <c r="E181" s="161" t="s">
        <v>271</v>
      </c>
      <c r="F181" s="192">
        <v>71.591360000600005</v>
      </c>
      <c r="G181" s="192">
        <v>0</v>
      </c>
      <c r="H181" s="192">
        <v>0</v>
      </c>
      <c r="I181" s="193">
        <f t="shared" si="23"/>
        <v>0</v>
      </c>
      <c r="J181" s="193">
        <f t="shared" si="24"/>
        <v>0</v>
      </c>
      <c r="K181" s="138">
        <v>3050.3972471100001</v>
      </c>
      <c r="L181" s="192">
        <f t="shared" si="25"/>
        <v>3050.3972471100001</v>
      </c>
      <c r="M181" s="192">
        <f t="shared" si="26"/>
        <v>0</v>
      </c>
      <c r="N181" s="192">
        <f t="shared" si="27"/>
        <v>0</v>
      </c>
      <c r="O181" s="192">
        <v>505.44938211115868</v>
      </c>
      <c r="P181" s="192">
        <f t="shared" si="28"/>
        <v>505.44938211115868</v>
      </c>
      <c r="Q181" s="192">
        <f t="shared" si="29"/>
        <v>0</v>
      </c>
      <c r="R181" s="192">
        <f t="shared" si="30"/>
        <v>0</v>
      </c>
      <c r="S181" s="192">
        <f t="shared" si="31"/>
        <v>3555.8466292211588</v>
      </c>
      <c r="T181" s="192">
        <f t="shared" si="32"/>
        <v>0</v>
      </c>
      <c r="U181" s="192">
        <f t="shared" si="33"/>
        <v>0</v>
      </c>
    </row>
    <row r="182" spans="1:21" s="137" customFormat="1" ht="12">
      <c r="A182" s="161">
        <v>525</v>
      </c>
      <c r="B182" s="161" t="s">
        <v>396</v>
      </c>
      <c r="C182" s="161" t="s">
        <v>397</v>
      </c>
      <c r="D182" s="161" t="s">
        <v>440</v>
      </c>
      <c r="E182" s="161" t="s">
        <v>271</v>
      </c>
      <c r="F182" s="192">
        <v>87.294449702099996</v>
      </c>
      <c r="G182" s="192">
        <v>0</v>
      </c>
      <c r="H182" s="192">
        <v>0</v>
      </c>
      <c r="I182" s="193">
        <f t="shared" si="23"/>
        <v>0</v>
      </c>
      <c r="J182" s="193">
        <f t="shared" si="24"/>
        <v>0</v>
      </c>
      <c r="K182" s="138">
        <v>3749.9417074100002</v>
      </c>
      <c r="L182" s="192">
        <f t="shared" si="25"/>
        <v>3749.9417074100002</v>
      </c>
      <c r="M182" s="192">
        <f t="shared" si="26"/>
        <v>0</v>
      </c>
      <c r="N182" s="192">
        <f t="shared" si="27"/>
        <v>0</v>
      </c>
      <c r="O182" s="192">
        <v>616.55364326080678</v>
      </c>
      <c r="P182" s="192">
        <f t="shared" si="28"/>
        <v>616.55364326080678</v>
      </c>
      <c r="Q182" s="192">
        <f t="shared" si="29"/>
        <v>0</v>
      </c>
      <c r="R182" s="192">
        <f t="shared" si="30"/>
        <v>0</v>
      </c>
      <c r="S182" s="192">
        <f t="shared" si="31"/>
        <v>4366.4953506708071</v>
      </c>
      <c r="T182" s="192">
        <f t="shared" si="32"/>
        <v>0</v>
      </c>
      <c r="U182" s="192">
        <f t="shared" si="33"/>
        <v>0</v>
      </c>
    </row>
    <row r="183" spans="1:21" s="137" customFormat="1" ht="12">
      <c r="A183" s="161">
        <v>526</v>
      </c>
      <c r="B183" s="161" t="s">
        <v>396</v>
      </c>
      <c r="C183" s="161" t="s">
        <v>397</v>
      </c>
      <c r="D183" s="161" t="s">
        <v>442</v>
      </c>
      <c r="E183" s="161" t="s">
        <v>271</v>
      </c>
      <c r="F183" s="192">
        <v>32.1588681876</v>
      </c>
      <c r="G183" s="192">
        <v>0</v>
      </c>
      <c r="H183" s="192">
        <v>0</v>
      </c>
      <c r="I183" s="193">
        <f t="shared" si="23"/>
        <v>0</v>
      </c>
      <c r="J183" s="193">
        <f t="shared" si="24"/>
        <v>0</v>
      </c>
      <c r="K183" s="138">
        <v>729.82594033199996</v>
      </c>
      <c r="L183" s="192">
        <f t="shared" si="25"/>
        <v>729.82594033199996</v>
      </c>
      <c r="M183" s="192">
        <f t="shared" si="26"/>
        <v>0</v>
      </c>
      <c r="N183" s="192">
        <f t="shared" si="27"/>
        <v>0</v>
      </c>
      <c r="O183" s="192">
        <v>121.55933454987209</v>
      </c>
      <c r="P183" s="192">
        <f t="shared" si="28"/>
        <v>121.55933454987209</v>
      </c>
      <c r="Q183" s="192">
        <f t="shared" si="29"/>
        <v>0</v>
      </c>
      <c r="R183" s="192">
        <f t="shared" si="30"/>
        <v>0</v>
      </c>
      <c r="S183" s="192">
        <f t="shared" si="31"/>
        <v>851.38527488187208</v>
      </c>
      <c r="T183" s="192">
        <f t="shared" si="32"/>
        <v>0</v>
      </c>
      <c r="U183" s="192">
        <f t="shared" si="33"/>
        <v>0</v>
      </c>
    </row>
    <row r="184" spans="1:21" s="137" customFormat="1" ht="12">
      <c r="A184" s="161">
        <v>527</v>
      </c>
      <c r="B184" s="161" t="s">
        <v>396</v>
      </c>
      <c r="C184" s="161" t="s">
        <v>397</v>
      </c>
      <c r="D184" s="161" t="s">
        <v>442</v>
      </c>
      <c r="E184" s="161" t="s">
        <v>271</v>
      </c>
      <c r="F184" s="192">
        <v>32.446205543700003</v>
      </c>
      <c r="G184" s="192">
        <v>0</v>
      </c>
      <c r="H184" s="192">
        <v>0</v>
      </c>
      <c r="I184" s="193">
        <f t="shared" si="23"/>
        <v>0</v>
      </c>
      <c r="J184" s="193">
        <f t="shared" si="24"/>
        <v>0</v>
      </c>
      <c r="K184" s="138">
        <v>453.906651533</v>
      </c>
      <c r="L184" s="192">
        <f t="shared" si="25"/>
        <v>453.906651533</v>
      </c>
      <c r="M184" s="192">
        <f t="shared" si="26"/>
        <v>0</v>
      </c>
      <c r="N184" s="192">
        <f t="shared" si="27"/>
        <v>0</v>
      </c>
      <c r="O184" s="192">
        <v>281.56310322648898</v>
      </c>
      <c r="P184" s="192">
        <f t="shared" si="28"/>
        <v>281.56310322648898</v>
      </c>
      <c r="Q184" s="192">
        <f t="shared" si="29"/>
        <v>0</v>
      </c>
      <c r="R184" s="192">
        <f t="shared" si="30"/>
        <v>0</v>
      </c>
      <c r="S184" s="192">
        <f t="shared" si="31"/>
        <v>735.46975475948898</v>
      </c>
      <c r="T184" s="192">
        <f t="shared" si="32"/>
        <v>0</v>
      </c>
      <c r="U184" s="192">
        <f t="shared" si="33"/>
        <v>0</v>
      </c>
    </row>
    <row r="185" spans="1:21" s="137" customFormat="1" ht="12">
      <c r="A185" s="161">
        <v>528</v>
      </c>
      <c r="B185" s="161" t="s">
        <v>396</v>
      </c>
      <c r="C185" s="161" t="s">
        <v>397</v>
      </c>
      <c r="D185" s="161" t="s">
        <v>443</v>
      </c>
      <c r="E185" s="161" t="s">
        <v>271</v>
      </c>
      <c r="F185" s="192">
        <v>70.661099936400007</v>
      </c>
      <c r="G185" s="192">
        <v>0</v>
      </c>
      <c r="H185" s="192">
        <v>0</v>
      </c>
      <c r="I185" s="193">
        <f t="shared" si="23"/>
        <v>0</v>
      </c>
      <c r="J185" s="193">
        <f t="shared" si="24"/>
        <v>0</v>
      </c>
      <c r="K185" s="138">
        <v>2011.38728722</v>
      </c>
      <c r="L185" s="192">
        <f t="shared" si="25"/>
        <v>2011.38728722</v>
      </c>
      <c r="M185" s="192">
        <f t="shared" si="26"/>
        <v>0</v>
      </c>
      <c r="N185" s="192">
        <f t="shared" si="27"/>
        <v>0</v>
      </c>
      <c r="O185" s="192">
        <v>403.84500696411232</v>
      </c>
      <c r="P185" s="192">
        <f t="shared" si="28"/>
        <v>403.84500696411232</v>
      </c>
      <c r="Q185" s="192">
        <f t="shared" si="29"/>
        <v>0</v>
      </c>
      <c r="R185" s="192">
        <f t="shared" si="30"/>
        <v>0</v>
      </c>
      <c r="S185" s="192">
        <f t="shared" si="31"/>
        <v>2415.2322941841121</v>
      </c>
      <c r="T185" s="192">
        <f t="shared" si="32"/>
        <v>0</v>
      </c>
      <c r="U185" s="192">
        <f t="shared" si="33"/>
        <v>0</v>
      </c>
    </row>
    <row r="186" spans="1:21" s="137" customFormat="1" ht="12">
      <c r="A186" s="161">
        <v>529</v>
      </c>
      <c r="B186" s="161" t="s">
        <v>396</v>
      </c>
      <c r="C186" s="161" t="s">
        <v>397</v>
      </c>
      <c r="D186" s="161" t="s">
        <v>444</v>
      </c>
      <c r="E186" s="161" t="s">
        <v>271</v>
      </c>
      <c r="F186" s="192">
        <v>25.163368860999999</v>
      </c>
      <c r="G186" s="192">
        <v>0</v>
      </c>
      <c r="H186" s="192">
        <v>0</v>
      </c>
      <c r="I186" s="193">
        <f t="shared" si="23"/>
        <v>0</v>
      </c>
      <c r="J186" s="193">
        <f t="shared" si="24"/>
        <v>0</v>
      </c>
      <c r="K186" s="138">
        <v>983.28887750399997</v>
      </c>
      <c r="L186" s="192">
        <f t="shared" si="25"/>
        <v>983.28887750399997</v>
      </c>
      <c r="M186" s="192">
        <f t="shared" si="26"/>
        <v>0</v>
      </c>
      <c r="N186" s="192">
        <f t="shared" si="27"/>
        <v>0</v>
      </c>
      <c r="O186" s="192">
        <v>442.67361059229353</v>
      </c>
      <c r="P186" s="192">
        <f t="shared" si="28"/>
        <v>442.67361059229353</v>
      </c>
      <c r="Q186" s="192">
        <f t="shared" si="29"/>
        <v>0</v>
      </c>
      <c r="R186" s="192">
        <f t="shared" si="30"/>
        <v>0</v>
      </c>
      <c r="S186" s="192">
        <f t="shared" si="31"/>
        <v>1425.9624880962936</v>
      </c>
      <c r="T186" s="192">
        <f t="shared" si="32"/>
        <v>0</v>
      </c>
      <c r="U186" s="192">
        <f t="shared" si="33"/>
        <v>0</v>
      </c>
    </row>
    <row r="187" spans="1:21" s="137" customFormat="1" ht="12">
      <c r="A187" s="161">
        <v>530</v>
      </c>
      <c r="B187" s="161" t="s">
        <v>396</v>
      </c>
      <c r="C187" s="161" t="s">
        <v>397</v>
      </c>
      <c r="D187" s="161" t="s">
        <v>445</v>
      </c>
      <c r="E187" s="161" t="s">
        <v>271</v>
      </c>
      <c r="F187" s="192">
        <v>50.964516055499999</v>
      </c>
      <c r="G187" s="192">
        <v>0</v>
      </c>
      <c r="H187" s="192">
        <v>0</v>
      </c>
      <c r="I187" s="193">
        <f t="shared" si="23"/>
        <v>0</v>
      </c>
      <c r="J187" s="193">
        <f t="shared" si="24"/>
        <v>0</v>
      </c>
      <c r="K187" s="138">
        <v>1353.0072847700001</v>
      </c>
      <c r="L187" s="192">
        <f t="shared" si="25"/>
        <v>1353.0072847700001</v>
      </c>
      <c r="M187" s="192">
        <f t="shared" si="26"/>
        <v>0</v>
      </c>
      <c r="N187" s="192">
        <f t="shared" si="27"/>
        <v>0</v>
      </c>
      <c r="O187" s="192">
        <v>251.9501198515606</v>
      </c>
      <c r="P187" s="192">
        <f t="shared" si="28"/>
        <v>251.9501198515606</v>
      </c>
      <c r="Q187" s="192">
        <f t="shared" si="29"/>
        <v>0</v>
      </c>
      <c r="R187" s="192">
        <f t="shared" si="30"/>
        <v>0</v>
      </c>
      <c r="S187" s="192">
        <f t="shared" si="31"/>
        <v>1604.9574046215607</v>
      </c>
      <c r="T187" s="192">
        <f t="shared" si="32"/>
        <v>0</v>
      </c>
      <c r="U187" s="192">
        <f t="shared" si="33"/>
        <v>0</v>
      </c>
    </row>
    <row r="188" spans="1:21" s="137" customFormat="1" ht="12">
      <c r="A188" s="161">
        <v>531</v>
      </c>
      <c r="B188" s="161" t="s">
        <v>396</v>
      </c>
      <c r="C188" s="161" t="s">
        <v>397</v>
      </c>
      <c r="D188" s="161" t="s">
        <v>445</v>
      </c>
      <c r="E188" s="161" t="s">
        <v>271</v>
      </c>
      <c r="F188" s="192">
        <v>53.612598048599999</v>
      </c>
      <c r="G188" s="192">
        <v>0</v>
      </c>
      <c r="H188" s="192">
        <v>0</v>
      </c>
      <c r="I188" s="193">
        <f t="shared" si="23"/>
        <v>0</v>
      </c>
      <c r="J188" s="193">
        <f t="shared" si="24"/>
        <v>0</v>
      </c>
      <c r="K188" s="138">
        <v>1552.1025941400001</v>
      </c>
      <c r="L188" s="192">
        <f t="shared" si="25"/>
        <v>1552.1025941400001</v>
      </c>
      <c r="M188" s="192">
        <f t="shared" si="26"/>
        <v>0</v>
      </c>
      <c r="N188" s="192">
        <f t="shared" si="27"/>
        <v>0</v>
      </c>
      <c r="O188" s="192">
        <v>257.71108441955812</v>
      </c>
      <c r="P188" s="192">
        <f t="shared" si="28"/>
        <v>257.71108441955812</v>
      </c>
      <c r="Q188" s="192">
        <f t="shared" si="29"/>
        <v>0</v>
      </c>
      <c r="R188" s="192">
        <f t="shared" si="30"/>
        <v>0</v>
      </c>
      <c r="S188" s="192">
        <f t="shared" si="31"/>
        <v>1809.8136785595582</v>
      </c>
      <c r="T188" s="192">
        <f t="shared" si="32"/>
        <v>0</v>
      </c>
      <c r="U188" s="192">
        <f t="shared" si="33"/>
        <v>0</v>
      </c>
    </row>
    <row r="189" spans="1:21" s="137" customFormat="1" ht="12">
      <c r="A189" s="161">
        <v>532</v>
      </c>
      <c r="B189" s="161" t="s">
        <v>396</v>
      </c>
      <c r="C189" s="161" t="s">
        <v>397</v>
      </c>
      <c r="D189" s="161" t="s">
        <v>445</v>
      </c>
      <c r="E189" s="161" t="s">
        <v>271</v>
      </c>
      <c r="F189" s="192">
        <v>47.500009566999999</v>
      </c>
      <c r="G189" s="192">
        <v>0</v>
      </c>
      <c r="H189" s="192">
        <v>0</v>
      </c>
      <c r="I189" s="193">
        <f t="shared" si="23"/>
        <v>0</v>
      </c>
      <c r="J189" s="193">
        <f t="shared" si="24"/>
        <v>0</v>
      </c>
      <c r="K189" s="138">
        <v>11.496675379399999</v>
      </c>
      <c r="L189" s="192">
        <f t="shared" si="25"/>
        <v>11.496675379399999</v>
      </c>
      <c r="M189" s="192">
        <f t="shared" si="26"/>
        <v>0</v>
      </c>
      <c r="N189" s="192">
        <f t="shared" si="27"/>
        <v>0</v>
      </c>
      <c r="O189" s="192">
        <v>30.025937882781967</v>
      </c>
      <c r="P189" s="192">
        <f t="shared" si="28"/>
        <v>30.025937882781967</v>
      </c>
      <c r="Q189" s="192">
        <f t="shared" si="29"/>
        <v>0</v>
      </c>
      <c r="R189" s="192">
        <f t="shared" si="30"/>
        <v>0</v>
      </c>
      <c r="S189" s="192">
        <f t="shared" si="31"/>
        <v>41.522613262181963</v>
      </c>
      <c r="T189" s="192">
        <f t="shared" si="32"/>
        <v>0</v>
      </c>
      <c r="U189" s="192">
        <f t="shared" si="33"/>
        <v>0</v>
      </c>
    </row>
    <row r="190" spans="1:21" s="137" customFormat="1" ht="12">
      <c r="A190" s="161">
        <v>533</v>
      </c>
      <c r="B190" s="161" t="s">
        <v>396</v>
      </c>
      <c r="C190" s="161" t="s">
        <v>397</v>
      </c>
      <c r="D190" s="161" t="s">
        <v>446</v>
      </c>
      <c r="E190" s="161" t="s">
        <v>271</v>
      </c>
      <c r="F190" s="192">
        <v>65.295933867800002</v>
      </c>
      <c r="G190" s="192">
        <v>0</v>
      </c>
      <c r="H190" s="192">
        <v>0</v>
      </c>
      <c r="I190" s="193">
        <f t="shared" si="23"/>
        <v>0</v>
      </c>
      <c r="J190" s="193">
        <f t="shared" si="24"/>
        <v>0</v>
      </c>
      <c r="K190" s="138">
        <v>3383.8633156599999</v>
      </c>
      <c r="L190" s="192">
        <f t="shared" si="25"/>
        <v>3383.8633156599999</v>
      </c>
      <c r="M190" s="192">
        <f t="shared" si="26"/>
        <v>0</v>
      </c>
      <c r="N190" s="192">
        <f t="shared" si="27"/>
        <v>0</v>
      </c>
      <c r="O190" s="192">
        <v>1039.0820304502358</v>
      </c>
      <c r="P190" s="192">
        <f t="shared" si="28"/>
        <v>1039.0820304502358</v>
      </c>
      <c r="Q190" s="192">
        <f t="shared" si="29"/>
        <v>0</v>
      </c>
      <c r="R190" s="192">
        <f t="shared" si="30"/>
        <v>0</v>
      </c>
      <c r="S190" s="192">
        <f t="shared" si="31"/>
        <v>4422.9453461102357</v>
      </c>
      <c r="T190" s="192">
        <f t="shared" si="32"/>
        <v>0</v>
      </c>
      <c r="U190" s="192">
        <f t="shared" si="33"/>
        <v>0</v>
      </c>
    </row>
    <row r="191" spans="1:21" s="137" customFormat="1" ht="12">
      <c r="A191" s="161">
        <v>534</v>
      </c>
      <c r="B191" s="161" t="s">
        <v>396</v>
      </c>
      <c r="C191" s="161" t="s">
        <v>397</v>
      </c>
      <c r="D191" s="161" t="s">
        <v>447</v>
      </c>
      <c r="E191" s="161" t="s">
        <v>271</v>
      </c>
      <c r="F191" s="192">
        <v>55.358594859999997</v>
      </c>
      <c r="G191" s="192">
        <v>0</v>
      </c>
      <c r="H191" s="192">
        <v>0</v>
      </c>
      <c r="I191" s="193">
        <f t="shared" si="23"/>
        <v>0</v>
      </c>
      <c r="J191" s="193">
        <f t="shared" si="24"/>
        <v>0</v>
      </c>
      <c r="K191" s="138">
        <v>0</v>
      </c>
      <c r="L191" s="192">
        <f t="shared" si="25"/>
        <v>0</v>
      </c>
      <c r="M191" s="192">
        <f t="shared" si="26"/>
        <v>0</v>
      </c>
      <c r="N191" s="192">
        <f t="shared" si="27"/>
        <v>0</v>
      </c>
      <c r="O191" s="192">
        <v>48.939293650227789</v>
      </c>
      <c r="P191" s="192">
        <f t="shared" si="28"/>
        <v>48.939293650227789</v>
      </c>
      <c r="Q191" s="192">
        <f t="shared" si="29"/>
        <v>0</v>
      </c>
      <c r="R191" s="192">
        <f t="shared" si="30"/>
        <v>0</v>
      </c>
      <c r="S191" s="192">
        <f t="shared" si="31"/>
        <v>48.939293650227789</v>
      </c>
      <c r="T191" s="192">
        <f t="shared" si="32"/>
        <v>0</v>
      </c>
      <c r="U191" s="192">
        <f t="shared" si="33"/>
        <v>0</v>
      </c>
    </row>
    <row r="192" spans="1:21" s="137" customFormat="1" ht="12">
      <c r="A192" s="161">
        <v>535</v>
      </c>
      <c r="B192" s="161" t="s">
        <v>396</v>
      </c>
      <c r="C192" s="161" t="s">
        <v>397</v>
      </c>
      <c r="D192" s="161" t="s">
        <v>448</v>
      </c>
      <c r="E192" s="161" t="s">
        <v>271</v>
      </c>
      <c r="F192" s="192">
        <v>7.5563865746600003</v>
      </c>
      <c r="G192" s="192">
        <v>0</v>
      </c>
      <c r="H192" s="192">
        <v>0</v>
      </c>
      <c r="I192" s="193">
        <f t="shared" si="23"/>
        <v>0</v>
      </c>
      <c r="J192" s="193">
        <f t="shared" si="24"/>
        <v>0</v>
      </c>
      <c r="K192" s="138">
        <v>143.46631326599999</v>
      </c>
      <c r="L192" s="192">
        <f t="shared" si="25"/>
        <v>143.46631326599999</v>
      </c>
      <c r="M192" s="192">
        <f t="shared" si="26"/>
        <v>0</v>
      </c>
      <c r="N192" s="192">
        <f t="shared" si="27"/>
        <v>0</v>
      </c>
      <c r="O192" s="192">
        <v>45.574223920254653</v>
      </c>
      <c r="P192" s="192">
        <f t="shared" si="28"/>
        <v>45.574223920254653</v>
      </c>
      <c r="Q192" s="192">
        <f t="shared" si="29"/>
        <v>0</v>
      </c>
      <c r="R192" s="192">
        <f t="shared" si="30"/>
        <v>0</v>
      </c>
      <c r="S192" s="192">
        <f t="shared" si="31"/>
        <v>189.04053718625465</v>
      </c>
      <c r="T192" s="192">
        <f t="shared" si="32"/>
        <v>0</v>
      </c>
      <c r="U192" s="192">
        <f t="shared" si="33"/>
        <v>0</v>
      </c>
    </row>
    <row r="193" spans="1:21" s="137" customFormat="1" ht="12">
      <c r="A193" s="161">
        <v>536</v>
      </c>
      <c r="B193" s="161" t="s">
        <v>396</v>
      </c>
      <c r="C193" s="161" t="s">
        <v>397</v>
      </c>
      <c r="D193" s="161" t="s">
        <v>447</v>
      </c>
      <c r="E193" s="161" t="s">
        <v>271</v>
      </c>
      <c r="F193" s="192">
        <v>8.2343532525200001</v>
      </c>
      <c r="G193" s="192">
        <v>0</v>
      </c>
      <c r="H193" s="192">
        <v>0</v>
      </c>
      <c r="I193" s="193">
        <f t="shared" si="23"/>
        <v>0</v>
      </c>
      <c r="J193" s="193">
        <f t="shared" si="24"/>
        <v>0</v>
      </c>
      <c r="K193" s="138">
        <v>43.867127967800002</v>
      </c>
      <c r="L193" s="192">
        <f t="shared" si="25"/>
        <v>43.867127967800002</v>
      </c>
      <c r="M193" s="192">
        <f t="shared" si="26"/>
        <v>0</v>
      </c>
      <c r="N193" s="192">
        <f t="shared" si="27"/>
        <v>0</v>
      </c>
      <c r="O193" s="192">
        <v>277.72504603179152</v>
      </c>
      <c r="P193" s="192">
        <f t="shared" si="28"/>
        <v>277.72504603179152</v>
      </c>
      <c r="Q193" s="192">
        <f t="shared" si="29"/>
        <v>0</v>
      </c>
      <c r="R193" s="192">
        <f t="shared" si="30"/>
        <v>0</v>
      </c>
      <c r="S193" s="192">
        <f t="shared" si="31"/>
        <v>321.59217399959152</v>
      </c>
      <c r="T193" s="192">
        <f t="shared" si="32"/>
        <v>0</v>
      </c>
      <c r="U193" s="192">
        <f t="shared" si="33"/>
        <v>0</v>
      </c>
    </row>
    <row r="194" spans="1:21" s="137" customFormat="1" ht="12">
      <c r="A194" s="161">
        <v>537</v>
      </c>
      <c r="B194" s="161" t="s">
        <v>396</v>
      </c>
      <c r="C194" s="161" t="s">
        <v>397</v>
      </c>
      <c r="D194" s="161" t="s">
        <v>446</v>
      </c>
      <c r="E194" s="161" t="s">
        <v>271</v>
      </c>
      <c r="F194" s="192">
        <v>8.4806741498099996</v>
      </c>
      <c r="G194" s="192">
        <v>0</v>
      </c>
      <c r="H194" s="192">
        <v>0</v>
      </c>
      <c r="I194" s="193">
        <f t="shared" si="23"/>
        <v>0</v>
      </c>
      <c r="J194" s="193">
        <f t="shared" si="24"/>
        <v>0</v>
      </c>
      <c r="K194" s="138">
        <v>2834.6586823100001</v>
      </c>
      <c r="L194" s="192">
        <f t="shared" si="25"/>
        <v>2834.6586823100001</v>
      </c>
      <c r="M194" s="192">
        <f t="shared" si="26"/>
        <v>0</v>
      </c>
      <c r="N194" s="192">
        <f t="shared" si="27"/>
        <v>0</v>
      </c>
      <c r="O194" s="192">
        <v>144.59235808169277</v>
      </c>
      <c r="P194" s="192">
        <f t="shared" si="28"/>
        <v>144.59235808169277</v>
      </c>
      <c r="Q194" s="192">
        <f t="shared" si="29"/>
        <v>0</v>
      </c>
      <c r="R194" s="192">
        <f t="shared" si="30"/>
        <v>0</v>
      </c>
      <c r="S194" s="192">
        <f t="shared" si="31"/>
        <v>2979.2510403916931</v>
      </c>
      <c r="T194" s="192">
        <f t="shared" si="32"/>
        <v>0</v>
      </c>
      <c r="U194" s="192">
        <f t="shared" si="33"/>
        <v>0</v>
      </c>
    </row>
    <row r="195" spans="1:21" s="137" customFormat="1" ht="12">
      <c r="A195" s="161">
        <v>538</v>
      </c>
      <c r="B195" s="161" t="s">
        <v>396</v>
      </c>
      <c r="C195" s="161" t="s">
        <v>397</v>
      </c>
      <c r="D195" s="161" t="s">
        <v>444</v>
      </c>
      <c r="E195" s="161" t="s">
        <v>271</v>
      </c>
      <c r="F195" s="192">
        <v>23.570520895800001</v>
      </c>
      <c r="G195" s="192">
        <v>0</v>
      </c>
      <c r="H195" s="192">
        <v>0</v>
      </c>
      <c r="I195" s="193">
        <f t="shared" si="23"/>
        <v>0</v>
      </c>
      <c r="J195" s="193">
        <f t="shared" si="24"/>
        <v>0</v>
      </c>
      <c r="K195" s="138">
        <v>115.313636551</v>
      </c>
      <c r="L195" s="192">
        <f t="shared" si="25"/>
        <v>115.313636551</v>
      </c>
      <c r="M195" s="192">
        <f t="shared" si="26"/>
        <v>0</v>
      </c>
      <c r="N195" s="192">
        <f t="shared" si="27"/>
        <v>0</v>
      </c>
      <c r="O195" s="192">
        <v>10931.199020704771</v>
      </c>
      <c r="P195" s="192">
        <f t="shared" si="28"/>
        <v>10931.199020704771</v>
      </c>
      <c r="Q195" s="192">
        <f t="shared" si="29"/>
        <v>0</v>
      </c>
      <c r="R195" s="192">
        <f t="shared" si="30"/>
        <v>0</v>
      </c>
      <c r="S195" s="192">
        <f t="shared" si="31"/>
        <v>11046.512657255771</v>
      </c>
      <c r="T195" s="192">
        <f t="shared" si="32"/>
        <v>0</v>
      </c>
      <c r="U195" s="192">
        <f t="shared" si="33"/>
        <v>0</v>
      </c>
    </row>
    <row r="196" spans="1:21" s="137" customFormat="1" ht="12">
      <c r="A196" s="161">
        <v>539</v>
      </c>
      <c r="B196" s="161" t="s">
        <v>396</v>
      </c>
      <c r="C196" s="161" t="s">
        <v>397</v>
      </c>
      <c r="D196" s="161" t="s">
        <v>447</v>
      </c>
      <c r="E196" s="161" t="s">
        <v>271</v>
      </c>
      <c r="F196" s="192">
        <v>33.164499040800003</v>
      </c>
      <c r="G196" s="192">
        <v>0</v>
      </c>
      <c r="H196" s="192">
        <v>0</v>
      </c>
      <c r="I196" s="193">
        <f t="shared" si="23"/>
        <v>0</v>
      </c>
      <c r="J196" s="193">
        <f t="shared" si="24"/>
        <v>0</v>
      </c>
      <c r="K196" s="138">
        <v>1273.8669399600001</v>
      </c>
      <c r="L196" s="192">
        <f t="shared" si="25"/>
        <v>1273.8669399600001</v>
      </c>
      <c r="M196" s="192">
        <f t="shared" si="26"/>
        <v>0</v>
      </c>
      <c r="N196" s="192">
        <f t="shared" si="27"/>
        <v>0</v>
      </c>
      <c r="O196" s="192">
        <v>347.76620948617301</v>
      </c>
      <c r="P196" s="192">
        <f t="shared" si="28"/>
        <v>347.76620948617301</v>
      </c>
      <c r="Q196" s="192">
        <f t="shared" si="29"/>
        <v>0</v>
      </c>
      <c r="R196" s="192">
        <f t="shared" si="30"/>
        <v>0</v>
      </c>
      <c r="S196" s="192">
        <f t="shared" si="31"/>
        <v>1621.6331494461731</v>
      </c>
      <c r="T196" s="192">
        <f t="shared" si="32"/>
        <v>0</v>
      </c>
      <c r="U196" s="192">
        <f t="shared" si="33"/>
        <v>0</v>
      </c>
    </row>
    <row r="197" spans="1:21" s="137" customFormat="1" ht="12">
      <c r="A197" s="161">
        <v>540</v>
      </c>
      <c r="B197" s="161" t="s">
        <v>396</v>
      </c>
      <c r="C197" s="161" t="s">
        <v>397</v>
      </c>
      <c r="D197" s="161" t="s">
        <v>448</v>
      </c>
      <c r="E197" s="161" t="s">
        <v>271</v>
      </c>
      <c r="F197" s="192">
        <v>13.880804659000001</v>
      </c>
      <c r="G197" s="192">
        <v>0</v>
      </c>
      <c r="H197" s="192">
        <v>0</v>
      </c>
      <c r="I197" s="193">
        <f t="shared" si="23"/>
        <v>0</v>
      </c>
      <c r="J197" s="193">
        <f t="shared" si="24"/>
        <v>0</v>
      </c>
      <c r="K197" s="138">
        <v>316.613955449</v>
      </c>
      <c r="L197" s="192">
        <f t="shared" si="25"/>
        <v>316.613955449</v>
      </c>
      <c r="M197" s="192">
        <f t="shared" si="26"/>
        <v>0</v>
      </c>
      <c r="N197" s="192">
        <f t="shared" si="27"/>
        <v>0</v>
      </c>
      <c r="O197" s="192">
        <v>48.762008531849595</v>
      </c>
      <c r="P197" s="192">
        <f t="shared" si="28"/>
        <v>48.762008531849595</v>
      </c>
      <c r="Q197" s="192">
        <f t="shared" si="29"/>
        <v>0</v>
      </c>
      <c r="R197" s="192">
        <f t="shared" si="30"/>
        <v>0</v>
      </c>
      <c r="S197" s="192">
        <f t="shared" si="31"/>
        <v>365.37596398084958</v>
      </c>
      <c r="T197" s="192">
        <f t="shared" si="32"/>
        <v>0</v>
      </c>
      <c r="U197" s="192">
        <f t="shared" si="33"/>
        <v>0</v>
      </c>
    </row>
    <row r="198" spans="1:21" s="137" customFormat="1" ht="12">
      <c r="A198" s="161">
        <v>541</v>
      </c>
      <c r="B198" s="161" t="s">
        <v>396</v>
      </c>
      <c r="C198" s="161" t="s">
        <v>397</v>
      </c>
      <c r="D198" s="161" t="s">
        <v>449</v>
      </c>
      <c r="E198" s="161" t="s">
        <v>271</v>
      </c>
      <c r="F198" s="192">
        <v>44.107230961500001</v>
      </c>
      <c r="G198" s="192">
        <v>0</v>
      </c>
      <c r="H198" s="192">
        <v>0</v>
      </c>
      <c r="I198" s="193">
        <f t="shared" si="23"/>
        <v>0</v>
      </c>
      <c r="J198" s="193">
        <f t="shared" si="24"/>
        <v>0</v>
      </c>
      <c r="K198" s="138">
        <v>2731.2502146900001</v>
      </c>
      <c r="L198" s="192">
        <f t="shared" si="25"/>
        <v>2731.2502146900001</v>
      </c>
      <c r="M198" s="192">
        <f t="shared" si="26"/>
        <v>0</v>
      </c>
      <c r="N198" s="192">
        <f t="shared" si="27"/>
        <v>0</v>
      </c>
      <c r="O198" s="192">
        <v>557.98185594949405</v>
      </c>
      <c r="P198" s="192">
        <f t="shared" si="28"/>
        <v>557.98185594949405</v>
      </c>
      <c r="Q198" s="192">
        <f t="shared" si="29"/>
        <v>0</v>
      </c>
      <c r="R198" s="192">
        <f t="shared" si="30"/>
        <v>0</v>
      </c>
      <c r="S198" s="192">
        <f t="shared" si="31"/>
        <v>3289.2320706394939</v>
      </c>
      <c r="T198" s="192">
        <f t="shared" si="32"/>
        <v>0</v>
      </c>
      <c r="U198" s="192">
        <f t="shared" si="33"/>
        <v>0</v>
      </c>
    </row>
    <row r="199" spans="1:21" s="137" customFormat="1" ht="12">
      <c r="A199" s="161">
        <v>542</v>
      </c>
      <c r="B199" s="161" t="s">
        <v>396</v>
      </c>
      <c r="C199" s="161" t="s">
        <v>397</v>
      </c>
      <c r="D199" s="161" t="s">
        <v>449</v>
      </c>
      <c r="E199" s="161" t="s">
        <v>271</v>
      </c>
      <c r="F199" s="192">
        <v>42.204710022699999</v>
      </c>
      <c r="G199" s="192">
        <v>0</v>
      </c>
      <c r="H199" s="192">
        <v>0</v>
      </c>
      <c r="I199" s="193">
        <f t="shared" si="23"/>
        <v>0</v>
      </c>
      <c r="J199" s="193">
        <f t="shared" si="24"/>
        <v>0</v>
      </c>
      <c r="K199" s="138">
        <v>2254.3428762499998</v>
      </c>
      <c r="L199" s="192">
        <f t="shared" si="25"/>
        <v>2254.3428762499998</v>
      </c>
      <c r="M199" s="192">
        <f t="shared" si="26"/>
        <v>0</v>
      </c>
      <c r="N199" s="192">
        <f t="shared" si="27"/>
        <v>0</v>
      </c>
      <c r="O199" s="192">
        <v>285.10118837882032</v>
      </c>
      <c r="P199" s="192">
        <f t="shared" si="28"/>
        <v>285.10118837882032</v>
      </c>
      <c r="Q199" s="192">
        <f t="shared" si="29"/>
        <v>0</v>
      </c>
      <c r="R199" s="192">
        <f t="shared" si="30"/>
        <v>0</v>
      </c>
      <c r="S199" s="192">
        <f t="shared" si="31"/>
        <v>2539.4440646288203</v>
      </c>
      <c r="T199" s="192">
        <f t="shared" si="32"/>
        <v>0</v>
      </c>
      <c r="U199" s="192">
        <f t="shared" si="33"/>
        <v>0</v>
      </c>
    </row>
    <row r="200" spans="1:21" s="137" customFormat="1" ht="12">
      <c r="A200" s="161">
        <v>543</v>
      </c>
      <c r="B200" s="161" t="s">
        <v>396</v>
      </c>
      <c r="C200" s="161" t="s">
        <v>397</v>
      </c>
      <c r="D200" s="161" t="s">
        <v>449</v>
      </c>
      <c r="E200" s="161" t="s">
        <v>271</v>
      </c>
      <c r="F200" s="192">
        <v>52.944011922400001</v>
      </c>
      <c r="G200" s="192">
        <v>0</v>
      </c>
      <c r="H200" s="192">
        <v>0</v>
      </c>
      <c r="I200" s="193">
        <f t="shared" si="23"/>
        <v>0</v>
      </c>
      <c r="J200" s="193">
        <f t="shared" si="24"/>
        <v>0</v>
      </c>
      <c r="K200" s="138">
        <v>1891.5059045099999</v>
      </c>
      <c r="L200" s="192">
        <f t="shared" si="25"/>
        <v>1891.5059045099999</v>
      </c>
      <c r="M200" s="192">
        <f t="shared" si="26"/>
        <v>0</v>
      </c>
      <c r="N200" s="192">
        <f t="shared" si="27"/>
        <v>0</v>
      </c>
      <c r="O200" s="192">
        <v>561.25378555530426</v>
      </c>
      <c r="P200" s="192">
        <f t="shared" si="28"/>
        <v>561.25378555530426</v>
      </c>
      <c r="Q200" s="192">
        <f t="shared" si="29"/>
        <v>0</v>
      </c>
      <c r="R200" s="192">
        <f t="shared" si="30"/>
        <v>0</v>
      </c>
      <c r="S200" s="192">
        <f t="shared" si="31"/>
        <v>2452.7596900653043</v>
      </c>
      <c r="T200" s="192">
        <f t="shared" si="32"/>
        <v>0</v>
      </c>
      <c r="U200" s="192">
        <f t="shared" si="33"/>
        <v>0</v>
      </c>
    </row>
    <row r="201" spans="1:21" s="137" customFormat="1" ht="12">
      <c r="A201" s="161">
        <v>544</v>
      </c>
      <c r="B201" s="161" t="s">
        <v>396</v>
      </c>
      <c r="C201" s="161" t="s">
        <v>397</v>
      </c>
      <c r="D201" s="161" t="s">
        <v>414</v>
      </c>
      <c r="E201" s="161" t="s">
        <v>271</v>
      </c>
      <c r="F201" s="192">
        <v>29.8376499544</v>
      </c>
      <c r="G201" s="192">
        <v>0</v>
      </c>
      <c r="H201" s="192">
        <v>0</v>
      </c>
      <c r="I201" s="193">
        <f t="shared" si="23"/>
        <v>0</v>
      </c>
      <c r="J201" s="193">
        <f t="shared" si="24"/>
        <v>0</v>
      </c>
      <c r="K201" s="138">
        <v>613.93994834</v>
      </c>
      <c r="L201" s="192">
        <f t="shared" si="25"/>
        <v>613.93994834</v>
      </c>
      <c r="M201" s="192">
        <f t="shared" si="26"/>
        <v>0</v>
      </c>
      <c r="N201" s="192">
        <f t="shared" si="27"/>
        <v>0</v>
      </c>
      <c r="O201" s="192">
        <v>650.84692295543198</v>
      </c>
      <c r="P201" s="192">
        <f t="shared" si="28"/>
        <v>650.84692295543198</v>
      </c>
      <c r="Q201" s="192">
        <f t="shared" si="29"/>
        <v>0</v>
      </c>
      <c r="R201" s="192">
        <f t="shared" si="30"/>
        <v>0</v>
      </c>
      <c r="S201" s="192">
        <f t="shared" si="31"/>
        <v>1264.7868712954319</v>
      </c>
      <c r="T201" s="192">
        <f t="shared" si="32"/>
        <v>0</v>
      </c>
      <c r="U201" s="192">
        <f t="shared" si="33"/>
        <v>0</v>
      </c>
    </row>
    <row r="202" spans="1:21" s="137" customFormat="1" ht="12">
      <c r="A202" s="161">
        <v>545</v>
      </c>
      <c r="B202" s="161" t="s">
        <v>396</v>
      </c>
      <c r="C202" s="161" t="s">
        <v>397</v>
      </c>
      <c r="D202" s="161" t="s">
        <v>414</v>
      </c>
      <c r="E202" s="161" t="s">
        <v>271</v>
      </c>
      <c r="F202" s="192">
        <v>26.591007683299999</v>
      </c>
      <c r="G202" s="192">
        <v>0</v>
      </c>
      <c r="H202" s="192">
        <v>0</v>
      </c>
      <c r="I202" s="193">
        <f t="shared" ref="I202:I265" si="34">IF(G202&gt;0,G202/F202,0)</f>
        <v>0</v>
      </c>
      <c r="J202" s="193">
        <f t="shared" ref="J202:J265" si="35">IF(E202="Greenfield",1-I202,0)</f>
        <v>0</v>
      </c>
      <c r="K202" s="138">
        <v>167.16709602500001</v>
      </c>
      <c r="L202" s="192">
        <f t="shared" ref="L202:L265" si="36">IF($E202="Established",$K202,0)</f>
        <v>167.16709602500001</v>
      </c>
      <c r="M202" s="192">
        <f t="shared" ref="M202:M265" si="37">IF($E202="Greenfield",$K202*I202,0)</f>
        <v>0</v>
      </c>
      <c r="N202" s="192">
        <f t="shared" ref="N202:N265" si="38">IF($E202="Greenfield",$K202*J202,0)</f>
        <v>0</v>
      </c>
      <c r="O202" s="192">
        <v>122.96206679928143</v>
      </c>
      <c r="P202" s="192">
        <f t="shared" ref="P202:P265" si="39">IF($E202="Established",$O202,0)</f>
        <v>122.96206679928143</v>
      </c>
      <c r="Q202" s="192">
        <f t="shared" ref="Q202:Q265" si="40">IF($E202="Greenfield",$O202*I202,0)</f>
        <v>0</v>
      </c>
      <c r="R202" s="192">
        <f t="shared" ref="R202:R265" si="41">IF($E202="Greenfield",$O202*J202,0)</f>
        <v>0</v>
      </c>
      <c r="S202" s="192">
        <f t="shared" ref="S202:S265" si="42">L202+P202</f>
        <v>290.12916282428142</v>
      </c>
      <c r="T202" s="192">
        <f t="shared" ref="T202:T265" si="43">M202+Q202</f>
        <v>0</v>
      </c>
      <c r="U202" s="192">
        <f t="shared" ref="U202:U265" si="44">N202+R202</f>
        <v>0</v>
      </c>
    </row>
    <row r="203" spans="1:21" s="137" customFormat="1" ht="12">
      <c r="A203" s="161">
        <v>546</v>
      </c>
      <c r="B203" s="161" t="s">
        <v>396</v>
      </c>
      <c r="C203" s="161" t="s">
        <v>397</v>
      </c>
      <c r="D203" s="161" t="s">
        <v>450</v>
      </c>
      <c r="E203" s="161" t="s">
        <v>271</v>
      </c>
      <c r="F203" s="192">
        <v>83.342663780699993</v>
      </c>
      <c r="G203" s="192">
        <v>0</v>
      </c>
      <c r="H203" s="192">
        <v>0</v>
      </c>
      <c r="I203" s="193">
        <f t="shared" si="34"/>
        <v>0</v>
      </c>
      <c r="J203" s="193">
        <f t="shared" si="35"/>
        <v>0</v>
      </c>
      <c r="K203" s="138">
        <v>1383.96071796</v>
      </c>
      <c r="L203" s="192">
        <f t="shared" si="36"/>
        <v>1383.96071796</v>
      </c>
      <c r="M203" s="192">
        <f t="shared" si="37"/>
        <v>0</v>
      </c>
      <c r="N203" s="192">
        <f t="shared" si="38"/>
        <v>0</v>
      </c>
      <c r="O203" s="192">
        <v>3907.033274743068</v>
      </c>
      <c r="P203" s="192">
        <f t="shared" si="39"/>
        <v>3907.033274743068</v>
      </c>
      <c r="Q203" s="192">
        <f t="shared" si="40"/>
        <v>0</v>
      </c>
      <c r="R203" s="192">
        <f t="shared" si="41"/>
        <v>0</v>
      </c>
      <c r="S203" s="192">
        <f t="shared" si="42"/>
        <v>5290.9939927030682</v>
      </c>
      <c r="T203" s="192">
        <f t="shared" si="43"/>
        <v>0</v>
      </c>
      <c r="U203" s="192">
        <f t="shared" si="44"/>
        <v>0</v>
      </c>
    </row>
    <row r="204" spans="1:21" s="137" customFormat="1" ht="12">
      <c r="A204" s="161">
        <v>547</v>
      </c>
      <c r="B204" s="161" t="s">
        <v>396</v>
      </c>
      <c r="C204" s="161" t="s">
        <v>397</v>
      </c>
      <c r="D204" s="161" t="s">
        <v>451</v>
      </c>
      <c r="E204" s="161" t="s">
        <v>271</v>
      </c>
      <c r="F204" s="192">
        <v>63.612908453000003</v>
      </c>
      <c r="G204" s="192">
        <v>0</v>
      </c>
      <c r="H204" s="192">
        <v>0</v>
      </c>
      <c r="I204" s="193">
        <f t="shared" si="34"/>
        <v>0</v>
      </c>
      <c r="J204" s="193">
        <f t="shared" si="35"/>
        <v>0</v>
      </c>
      <c r="K204" s="138">
        <v>2269.5332492399998</v>
      </c>
      <c r="L204" s="192">
        <f t="shared" si="36"/>
        <v>2269.5332492399998</v>
      </c>
      <c r="M204" s="192">
        <f t="shared" si="37"/>
        <v>0</v>
      </c>
      <c r="N204" s="192">
        <f t="shared" si="38"/>
        <v>0</v>
      </c>
      <c r="O204" s="192">
        <v>434.26975222219113</v>
      </c>
      <c r="P204" s="192">
        <f t="shared" si="39"/>
        <v>434.26975222219113</v>
      </c>
      <c r="Q204" s="192">
        <f t="shared" si="40"/>
        <v>0</v>
      </c>
      <c r="R204" s="192">
        <f t="shared" si="41"/>
        <v>0</v>
      </c>
      <c r="S204" s="192">
        <f t="shared" si="42"/>
        <v>2703.8030014621909</v>
      </c>
      <c r="T204" s="192">
        <f t="shared" si="43"/>
        <v>0</v>
      </c>
      <c r="U204" s="192">
        <f t="shared" si="44"/>
        <v>0</v>
      </c>
    </row>
    <row r="205" spans="1:21" s="137" customFormat="1" ht="12">
      <c r="A205" s="161">
        <v>548</v>
      </c>
      <c r="B205" s="161" t="s">
        <v>396</v>
      </c>
      <c r="C205" s="161" t="s">
        <v>397</v>
      </c>
      <c r="D205" s="161" t="s">
        <v>452</v>
      </c>
      <c r="E205" s="161" t="s">
        <v>271</v>
      </c>
      <c r="F205" s="192">
        <v>10.477716390199999</v>
      </c>
      <c r="G205" s="192">
        <v>0</v>
      </c>
      <c r="H205" s="192">
        <v>0</v>
      </c>
      <c r="I205" s="193">
        <f t="shared" si="34"/>
        <v>0</v>
      </c>
      <c r="J205" s="193">
        <f t="shared" si="35"/>
        <v>0</v>
      </c>
      <c r="K205" s="138">
        <v>830.65037971599997</v>
      </c>
      <c r="L205" s="192">
        <f t="shared" si="36"/>
        <v>830.65037971599997</v>
      </c>
      <c r="M205" s="192">
        <f t="shared" si="37"/>
        <v>0</v>
      </c>
      <c r="N205" s="192">
        <f t="shared" si="38"/>
        <v>0</v>
      </c>
      <c r="O205" s="192">
        <v>567.74469981775701</v>
      </c>
      <c r="P205" s="192">
        <f t="shared" si="39"/>
        <v>567.74469981775701</v>
      </c>
      <c r="Q205" s="192">
        <f t="shared" si="40"/>
        <v>0</v>
      </c>
      <c r="R205" s="192">
        <f t="shared" si="41"/>
        <v>0</v>
      </c>
      <c r="S205" s="192">
        <f t="shared" si="42"/>
        <v>1398.3950795337569</v>
      </c>
      <c r="T205" s="192">
        <f t="shared" si="43"/>
        <v>0</v>
      </c>
      <c r="U205" s="192">
        <f t="shared" si="44"/>
        <v>0</v>
      </c>
    </row>
    <row r="206" spans="1:21" s="137" customFormat="1" ht="12">
      <c r="A206" s="161">
        <v>549</v>
      </c>
      <c r="B206" s="161" t="s">
        <v>396</v>
      </c>
      <c r="C206" s="161" t="s">
        <v>397</v>
      </c>
      <c r="D206" s="161" t="s">
        <v>452</v>
      </c>
      <c r="E206" s="161" t="s">
        <v>271</v>
      </c>
      <c r="F206" s="192">
        <v>58.5246524808</v>
      </c>
      <c r="G206" s="192">
        <v>0</v>
      </c>
      <c r="H206" s="192">
        <v>0</v>
      </c>
      <c r="I206" s="193">
        <f t="shared" si="34"/>
        <v>0</v>
      </c>
      <c r="J206" s="193">
        <f t="shared" si="35"/>
        <v>0</v>
      </c>
      <c r="K206" s="138">
        <v>2304</v>
      </c>
      <c r="L206" s="192">
        <f t="shared" si="36"/>
        <v>2304</v>
      </c>
      <c r="M206" s="192">
        <f t="shared" si="37"/>
        <v>0</v>
      </c>
      <c r="N206" s="192">
        <f t="shared" si="38"/>
        <v>0</v>
      </c>
      <c r="O206" s="192">
        <v>4992.2789521079194</v>
      </c>
      <c r="P206" s="192">
        <f t="shared" si="39"/>
        <v>4992.2789521079194</v>
      </c>
      <c r="Q206" s="192">
        <f t="shared" si="40"/>
        <v>0</v>
      </c>
      <c r="R206" s="192">
        <f t="shared" si="41"/>
        <v>0</v>
      </c>
      <c r="S206" s="192">
        <f t="shared" si="42"/>
        <v>7296.2789521079194</v>
      </c>
      <c r="T206" s="192">
        <f t="shared" si="43"/>
        <v>0</v>
      </c>
      <c r="U206" s="192">
        <f t="shared" si="44"/>
        <v>0</v>
      </c>
    </row>
    <row r="207" spans="1:21" s="137" customFormat="1" ht="12">
      <c r="A207" s="161">
        <v>550</v>
      </c>
      <c r="B207" s="161" t="s">
        <v>396</v>
      </c>
      <c r="C207" s="161" t="s">
        <v>397</v>
      </c>
      <c r="D207" s="161" t="s">
        <v>452</v>
      </c>
      <c r="E207" s="161" t="s">
        <v>271</v>
      </c>
      <c r="F207" s="192">
        <v>26.414254046700002</v>
      </c>
      <c r="G207" s="192">
        <v>0</v>
      </c>
      <c r="H207" s="192">
        <v>0</v>
      </c>
      <c r="I207" s="193">
        <f t="shared" si="34"/>
        <v>0</v>
      </c>
      <c r="J207" s="193">
        <f t="shared" si="35"/>
        <v>0</v>
      </c>
      <c r="K207" s="138">
        <v>0</v>
      </c>
      <c r="L207" s="192">
        <f t="shared" si="36"/>
        <v>0</v>
      </c>
      <c r="M207" s="192">
        <f t="shared" si="37"/>
        <v>0</v>
      </c>
      <c r="N207" s="192">
        <f t="shared" si="38"/>
        <v>0</v>
      </c>
      <c r="O207" s="192">
        <v>1232.5558636745063</v>
      </c>
      <c r="P207" s="192">
        <f t="shared" si="39"/>
        <v>1232.5558636745063</v>
      </c>
      <c r="Q207" s="192">
        <f t="shared" si="40"/>
        <v>0</v>
      </c>
      <c r="R207" s="192">
        <f t="shared" si="41"/>
        <v>0</v>
      </c>
      <c r="S207" s="192">
        <f t="shared" si="42"/>
        <v>1232.5558636745063</v>
      </c>
      <c r="T207" s="192">
        <f t="shared" si="43"/>
        <v>0</v>
      </c>
      <c r="U207" s="192">
        <f t="shared" si="44"/>
        <v>0</v>
      </c>
    </row>
    <row r="208" spans="1:21" s="137" customFormat="1" ht="12">
      <c r="A208" s="161">
        <v>551</v>
      </c>
      <c r="B208" s="161" t="s">
        <v>396</v>
      </c>
      <c r="C208" s="161" t="s">
        <v>397</v>
      </c>
      <c r="D208" s="161" t="s">
        <v>452</v>
      </c>
      <c r="E208" s="161" t="s">
        <v>271</v>
      </c>
      <c r="F208" s="192">
        <v>31.523719930199999</v>
      </c>
      <c r="G208" s="192">
        <v>0</v>
      </c>
      <c r="H208" s="192">
        <v>0</v>
      </c>
      <c r="I208" s="193">
        <f t="shared" si="34"/>
        <v>0</v>
      </c>
      <c r="J208" s="193">
        <f t="shared" si="35"/>
        <v>0</v>
      </c>
      <c r="K208" s="138">
        <v>0</v>
      </c>
      <c r="L208" s="192">
        <f t="shared" si="36"/>
        <v>0</v>
      </c>
      <c r="M208" s="192">
        <f t="shared" si="37"/>
        <v>0</v>
      </c>
      <c r="N208" s="192">
        <f t="shared" si="38"/>
        <v>0</v>
      </c>
      <c r="O208" s="192">
        <v>699.18372085208671</v>
      </c>
      <c r="P208" s="192">
        <f t="shared" si="39"/>
        <v>699.18372085208671</v>
      </c>
      <c r="Q208" s="192">
        <f t="shared" si="40"/>
        <v>0</v>
      </c>
      <c r="R208" s="192">
        <f t="shared" si="41"/>
        <v>0</v>
      </c>
      <c r="S208" s="192">
        <f t="shared" si="42"/>
        <v>699.18372085208671</v>
      </c>
      <c r="T208" s="192">
        <f t="shared" si="43"/>
        <v>0</v>
      </c>
      <c r="U208" s="192">
        <f t="shared" si="44"/>
        <v>0</v>
      </c>
    </row>
    <row r="209" spans="1:21" s="137" customFormat="1" ht="12">
      <c r="A209" s="161">
        <v>552</v>
      </c>
      <c r="B209" s="161" t="s">
        <v>396</v>
      </c>
      <c r="C209" s="161" t="s">
        <v>397</v>
      </c>
      <c r="D209" s="161" t="s">
        <v>452</v>
      </c>
      <c r="E209" s="161" t="s">
        <v>271</v>
      </c>
      <c r="F209" s="192">
        <v>15.4676296976</v>
      </c>
      <c r="G209" s="192">
        <v>0</v>
      </c>
      <c r="H209" s="192">
        <v>0</v>
      </c>
      <c r="I209" s="193">
        <f t="shared" si="34"/>
        <v>0</v>
      </c>
      <c r="J209" s="193">
        <f t="shared" si="35"/>
        <v>0</v>
      </c>
      <c r="K209" s="138">
        <v>1297.4871747899999</v>
      </c>
      <c r="L209" s="192">
        <f t="shared" si="36"/>
        <v>1297.4871747899999</v>
      </c>
      <c r="M209" s="192">
        <f t="shared" si="37"/>
        <v>0</v>
      </c>
      <c r="N209" s="192">
        <f t="shared" si="38"/>
        <v>0</v>
      </c>
      <c r="O209" s="192">
        <v>3688.1133998208679</v>
      </c>
      <c r="P209" s="192">
        <f t="shared" si="39"/>
        <v>3688.1133998208679</v>
      </c>
      <c r="Q209" s="192">
        <f t="shared" si="40"/>
        <v>0</v>
      </c>
      <c r="R209" s="192">
        <f t="shared" si="41"/>
        <v>0</v>
      </c>
      <c r="S209" s="192">
        <f t="shared" si="42"/>
        <v>4985.6005746108676</v>
      </c>
      <c r="T209" s="192">
        <f t="shared" si="43"/>
        <v>0</v>
      </c>
      <c r="U209" s="192">
        <f t="shared" si="44"/>
        <v>0</v>
      </c>
    </row>
    <row r="210" spans="1:21" s="137" customFormat="1" ht="12">
      <c r="A210" s="161">
        <v>553</v>
      </c>
      <c r="B210" s="161" t="s">
        <v>396</v>
      </c>
      <c r="C210" s="161" t="s">
        <v>397</v>
      </c>
      <c r="D210" s="161" t="s">
        <v>453</v>
      </c>
      <c r="E210" s="161" t="s">
        <v>271</v>
      </c>
      <c r="F210" s="192">
        <v>30.352000273800002</v>
      </c>
      <c r="G210" s="192">
        <v>0</v>
      </c>
      <c r="H210" s="192">
        <v>0</v>
      </c>
      <c r="I210" s="193">
        <f t="shared" si="34"/>
        <v>0</v>
      </c>
      <c r="J210" s="193">
        <f t="shared" si="35"/>
        <v>0</v>
      </c>
      <c r="K210" s="138">
        <v>2215.7528394999999</v>
      </c>
      <c r="L210" s="192">
        <f t="shared" si="36"/>
        <v>2215.7528394999999</v>
      </c>
      <c r="M210" s="192">
        <f t="shared" si="37"/>
        <v>0</v>
      </c>
      <c r="N210" s="192">
        <f t="shared" si="38"/>
        <v>0</v>
      </c>
      <c r="O210" s="192">
        <v>285.87375506703052</v>
      </c>
      <c r="P210" s="192">
        <f t="shared" si="39"/>
        <v>285.87375506703052</v>
      </c>
      <c r="Q210" s="192">
        <f t="shared" si="40"/>
        <v>0</v>
      </c>
      <c r="R210" s="192">
        <f t="shared" si="41"/>
        <v>0</v>
      </c>
      <c r="S210" s="192">
        <f t="shared" si="42"/>
        <v>2501.6265945670302</v>
      </c>
      <c r="T210" s="192">
        <f t="shared" si="43"/>
        <v>0</v>
      </c>
      <c r="U210" s="192">
        <f t="shared" si="44"/>
        <v>0</v>
      </c>
    </row>
    <row r="211" spans="1:21" s="137" customFormat="1" ht="12">
      <c r="A211" s="161">
        <v>554</v>
      </c>
      <c r="B211" s="161" t="s">
        <v>396</v>
      </c>
      <c r="C211" s="161" t="s">
        <v>397</v>
      </c>
      <c r="D211" s="161" t="s">
        <v>454</v>
      </c>
      <c r="E211" s="161" t="s">
        <v>271</v>
      </c>
      <c r="F211" s="192">
        <v>74.125695845099997</v>
      </c>
      <c r="G211" s="192">
        <v>0</v>
      </c>
      <c r="H211" s="192">
        <v>0</v>
      </c>
      <c r="I211" s="193">
        <f t="shared" si="34"/>
        <v>0</v>
      </c>
      <c r="J211" s="193">
        <f t="shared" si="35"/>
        <v>0</v>
      </c>
      <c r="K211" s="138">
        <v>2151.21634821</v>
      </c>
      <c r="L211" s="192">
        <f t="shared" si="36"/>
        <v>2151.21634821</v>
      </c>
      <c r="M211" s="192">
        <f t="shared" si="37"/>
        <v>0</v>
      </c>
      <c r="N211" s="192">
        <f t="shared" si="38"/>
        <v>0</v>
      </c>
      <c r="O211" s="192">
        <v>503.05689984350914</v>
      </c>
      <c r="P211" s="192">
        <f t="shared" si="39"/>
        <v>503.05689984350914</v>
      </c>
      <c r="Q211" s="192">
        <f t="shared" si="40"/>
        <v>0</v>
      </c>
      <c r="R211" s="192">
        <f t="shared" si="41"/>
        <v>0</v>
      </c>
      <c r="S211" s="192">
        <f t="shared" si="42"/>
        <v>2654.2732480535092</v>
      </c>
      <c r="T211" s="192">
        <f t="shared" si="43"/>
        <v>0</v>
      </c>
      <c r="U211" s="192">
        <f t="shared" si="44"/>
        <v>0</v>
      </c>
    </row>
    <row r="212" spans="1:21" s="137" customFormat="1" ht="12">
      <c r="A212" s="161">
        <v>555</v>
      </c>
      <c r="B212" s="161" t="s">
        <v>396</v>
      </c>
      <c r="C212" s="161" t="s">
        <v>397</v>
      </c>
      <c r="D212" s="161" t="s">
        <v>454</v>
      </c>
      <c r="E212" s="161" t="s">
        <v>271</v>
      </c>
      <c r="F212" s="192">
        <v>82.127377741999993</v>
      </c>
      <c r="G212" s="192">
        <v>0</v>
      </c>
      <c r="H212" s="192">
        <v>0</v>
      </c>
      <c r="I212" s="193">
        <f t="shared" si="34"/>
        <v>0</v>
      </c>
      <c r="J212" s="193">
        <f t="shared" si="35"/>
        <v>0</v>
      </c>
      <c r="K212" s="138">
        <v>2576.08157708</v>
      </c>
      <c r="L212" s="192">
        <f t="shared" si="36"/>
        <v>2576.08157708</v>
      </c>
      <c r="M212" s="192">
        <f t="shared" si="37"/>
        <v>0</v>
      </c>
      <c r="N212" s="192">
        <f t="shared" si="38"/>
        <v>0</v>
      </c>
      <c r="O212" s="192">
        <v>524.61996463654896</v>
      </c>
      <c r="P212" s="192">
        <f t="shared" si="39"/>
        <v>524.61996463654896</v>
      </c>
      <c r="Q212" s="192">
        <f t="shared" si="40"/>
        <v>0</v>
      </c>
      <c r="R212" s="192">
        <f t="shared" si="41"/>
        <v>0</v>
      </c>
      <c r="S212" s="192">
        <f t="shared" si="42"/>
        <v>3100.7015417165489</v>
      </c>
      <c r="T212" s="192">
        <f t="shared" si="43"/>
        <v>0</v>
      </c>
      <c r="U212" s="192">
        <f t="shared" si="44"/>
        <v>0</v>
      </c>
    </row>
    <row r="213" spans="1:21" s="137" customFormat="1" ht="12">
      <c r="A213" s="161">
        <v>556</v>
      </c>
      <c r="B213" s="161" t="s">
        <v>396</v>
      </c>
      <c r="C213" s="161" t="s">
        <v>397</v>
      </c>
      <c r="D213" s="161" t="s">
        <v>454</v>
      </c>
      <c r="E213" s="161" t="s">
        <v>271</v>
      </c>
      <c r="F213" s="192">
        <v>56.796103421600002</v>
      </c>
      <c r="G213" s="192">
        <v>0</v>
      </c>
      <c r="H213" s="192">
        <v>0</v>
      </c>
      <c r="I213" s="193">
        <f t="shared" si="34"/>
        <v>0</v>
      </c>
      <c r="J213" s="193">
        <f t="shared" si="35"/>
        <v>0</v>
      </c>
      <c r="K213" s="138">
        <v>1032.58384699</v>
      </c>
      <c r="L213" s="192">
        <f t="shared" si="36"/>
        <v>1032.58384699</v>
      </c>
      <c r="M213" s="192">
        <f t="shared" si="37"/>
        <v>0</v>
      </c>
      <c r="N213" s="192">
        <f t="shared" si="38"/>
        <v>0</v>
      </c>
      <c r="O213" s="192">
        <v>27.34758261755254</v>
      </c>
      <c r="P213" s="192">
        <f t="shared" si="39"/>
        <v>27.34758261755254</v>
      </c>
      <c r="Q213" s="192">
        <f t="shared" si="40"/>
        <v>0</v>
      </c>
      <c r="R213" s="192">
        <f t="shared" si="41"/>
        <v>0</v>
      </c>
      <c r="S213" s="192">
        <f t="shared" si="42"/>
        <v>1059.9314296075524</v>
      </c>
      <c r="T213" s="192">
        <f t="shared" si="43"/>
        <v>0</v>
      </c>
      <c r="U213" s="192">
        <f t="shared" si="44"/>
        <v>0</v>
      </c>
    </row>
    <row r="214" spans="1:21" s="137" customFormat="1" ht="12">
      <c r="A214" s="161">
        <v>557</v>
      </c>
      <c r="B214" s="161" t="s">
        <v>396</v>
      </c>
      <c r="C214" s="161" t="s">
        <v>397</v>
      </c>
      <c r="D214" s="161" t="s">
        <v>420</v>
      </c>
      <c r="E214" s="161" t="s">
        <v>271</v>
      </c>
      <c r="F214" s="192">
        <v>32.4720617248</v>
      </c>
      <c r="G214" s="192">
        <v>0</v>
      </c>
      <c r="H214" s="192">
        <v>0</v>
      </c>
      <c r="I214" s="193">
        <f t="shared" si="34"/>
        <v>0</v>
      </c>
      <c r="J214" s="193">
        <f t="shared" si="35"/>
        <v>0</v>
      </c>
      <c r="K214" s="138">
        <v>627.07956480899998</v>
      </c>
      <c r="L214" s="192">
        <f t="shared" si="36"/>
        <v>627.07956480899998</v>
      </c>
      <c r="M214" s="192">
        <f t="shared" si="37"/>
        <v>0</v>
      </c>
      <c r="N214" s="192">
        <f t="shared" si="38"/>
        <v>0</v>
      </c>
      <c r="O214" s="192">
        <v>197.02924317716597</v>
      </c>
      <c r="P214" s="192">
        <f t="shared" si="39"/>
        <v>197.02924317716597</v>
      </c>
      <c r="Q214" s="192">
        <f t="shared" si="40"/>
        <v>0</v>
      </c>
      <c r="R214" s="192">
        <f t="shared" si="41"/>
        <v>0</v>
      </c>
      <c r="S214" s="192">
        <f t="shared" si="42"/>
        <v>824.10880798616597</v>
      </c>
      <c r="T214" s="192">
        <f t="shared" si="43"/>
        <v>0</v>
      </c>
      <c r="U214" s="192">
        <f t="shared" si="44"/>
        <v>0</v>
      </c>
    </row>
    <row r="215" spans="1:21" s="137" customFormat="1" ht="12">
      <c r="A215" s="161">
        <v>558</v>
      </c>
      <c r="B215" s="161" t="s">
        <v>396</v>
      </c>
      <c r="C215" s="161" t="s">
        <v>397</v>
      </c>
      <c r="D215" s="161" t="s">
        <v>440</v>
      </c>
      <c r="E215" s="161" t="s">
        <v>271</v>
      </c>
      <c r="F215" s="192">
        <v>20.525560649399999</v>
      </c>
      <c r="G215" s="192">
        <v>0</v>
      </c>
      <c r="H215" s="192">
        <v>0</v>
      </c>
      <c r="I215" s="193">
        <f t="shared" si="34"/>
        <v>0</v>
      </c>
      <c r="J215" s="193">
        <f t="shared" si="35"/>
        <v>0</v>
      </c>
      <c r="K215" s="138">
        <v>1571.5730803700001</v>
      </c>
      <c r="L215" s="192">
        <f t="shared" si="36"/>
        <v>1571.5730803700001</v>
      </c>
      <c r="M215" s="192">
        <f t="shared" si="37"/>
        <v>0</v>
      </c>
      <c r="N215" s="192">
        <f t="shared" si="38"/>
        <v>0</v>
      </c>
      <c r="O215" s="192">
        <v>190.76162041035784</v>
      </c>
      <c r="P215" s="192">
        <f t="shared" si="39"/>
        <v>190.76162041035784</v>
      </c>
      <c r="Q215" s="192">
        <f t="shared" si="40"/>
        <v>0</v>
      </c>
      <c r="R215" s="192">
        <f t="shared" si="41"/>
        <v>0</v>
      </c>
      <c r="S215" s="192">
        <f t="shared" si="42"/>
        <v>1762.3347007803579</v>
      </c>
      <c r="T215" s="192">
        <f t="shared" si="43"/>
        <v>0</v>
      </c>
      <c r="U215" s="192">
        <f t="shared" si="44"/>
        <v>0</v>
      </c>
    </row>
    <row r="216" spans="1:21" s="137" customFormat="1" ht="12">
      <c r="A216" s="161">
        <v>559</v>
      </c>
      <c r="B216" s="161" t="s">
        <v>396</v>
      </c>
      <c r="C216" s="161" t="s">
        <v>397</v>
      </c>
      <c r="D216" s="161" t="s">
        <v>438</v>
      </c>
      <c r="E216" s="161" t="s">
        <v>130</v>
      </c>
      <c r="F216" s="192">
        <v>20.7982231035</v>
      </c>
      <c r="G216" s="192">
        <v>20.7982231035</v>
      </c>
      <c r="H216" s="192">
        <v>0</v>
      </c>
      <c r="I216" s="193">
        <f t="shared" si="34"/>
        <v>1</v>
      </c>
      <c r="J216" s="193">
        <f t="shared" si="35"/>
        <v>0</v>
      </c>
      <c r="K216" s="138">
        <v>954.06445082100004</v>
      </c>
      <c r="L216" s="192">
        <f t="shared" si="36"/>
        <v>0</v>
      </c>
      <c r="M216" s="192">
        <f t="shared" si="37"/>
        <v>954.06445082100004</v>
      </c>
      <c r="N216" s="192">
        <f t="shared" si="38"/>
        <v>0</v>
      </c>
      <c r="O216" s="192">
        <v>201.38605611751143</v>
      </c>
      <c r="P216" s="192">
        <f t="shared" si="39"/>
        <v>0</v>
      </c>
      <c r="Q216" s="192">
        <f t="shared" si="40"/>
        <v>201.38605611751143</v>
      </c>
      <c r="R216" s="192">
        <f t="shared" si="41"/>
        <v>0</v>
      </c>
      <c r="S216" s="192">
        <f t="shared" si="42"/>
        <v>0</v>
      </c>
      <c r="T216" s="192">
        <f t="shared" si="43"/>
        <v>1155.4505069385114</v>
      </c>
      <c r="U216" s="192">
        <f t="shared" si="44"/>
        <v>0</v>
      </c>
    </row>
    <row r="217" spans="1:21" s="137" customFormat="1" ht="12">
      <c r="A217" s="161">
        <v>560</v>
      </c>
      <c r="B217" s="161" t="s">
        <v>396</v>
      </c>
      <c r="C217" s="161" t="s">
        <v>397</v>
      </c>
      <c r="D217" s="161" t="s">
        <v>441</v>
      </c>
      <c r="E217" s="161" t="s">
        <v>130</v>
      </c>
      <c r="F217" s="192">
        <v>7.1610392091400001</v>
      </c>
      <c r="G217" s="192">
        <v>7.1610392091400001</v>
      </c>
      <c r="H217" s="192">
        <v>0</v>
      </c>
      <c r="I217" s="193">
        <f t="shared" si="34"/>
        <v>1</v>
      </c>
      <c r="J217" s="193">
        <f t="shared" si="35"/>
        <v>0</v>
      </c>
      <c r="K217" s="138">
        <v>235.86966605000001</v>
      </c>
      <c r="L217" s="192">
        <f t="shared" si="36"/>
        <v>0</v>
      </c>
      <c r="M217" s="192">
        <f t="shared" si="37"/>
        <v>235.86966605000001</v>
      </c>
      <c r="N217" s="192">
        <f t="shared" si="38"/>
        <v>0</v>
      </c>
      <c r="O217" s="192">
        <v>1834.4253250566819</v>
      </c>
      <c r="P217" s="192">
        <f t="shared" si="39"/>
        <v>0</v>
      </c>
      <c r="Q217" s="192">
        <f t="shared" si="40"/>
        <v>1834.4253250566819</v>
      </c>
      <c r="R217" s="192">
        <f t="shared" si="41"/>
        <v>0</v>
      </c>
      <c r="S217" s="192">
        <f t="shared" si="42"/>
        <v>0</v>
      </c>
      <c r="T217" s="192">
        <f t="shared" si="43"/>
        <v>2070.2949911066821</v>
      </c>
      <c r="U217" s="192">
        <f t="shared" si="44"/>
        <v>0</v>
      </c>
    </row>
    <row r="218" spans="1:21" s="137" customFormat="1" ht="12">
      <c r="A218" s="161">
        <v>561</v>
      </c>
      <c r="B218" s="161" t="s">
        <v>396</v>
      </c>
      <c r="C218" s="161" t="s">
        <v>397</v>
      </c>
      <c r="D218" s="161" t="s">
        <v>441</v>
      </c>
      <c r="E218" s="161" t="s">
        <v>130</v>
      </c>
      <c r="F218" s="192">
        <v>29.431048417</v>
      </c>
      <c r="G218" s="192">
        <v>29.431048417</v>
      </c>
      <c r="H218" s="192">
        <v>0</v>
      </c>
      <c r="I218" s="193">
        <f t="shared" si="34"/>
        <v>1</v>
      </c>
      <c r="J218" s="193">
        <f t="shared" si="35"/>
        <v>0</v>
      </c>
      <c r="K218" s="138">
        <v>1196.07628858</v>
      </c>
      <c r="L218" s="192">
        <f t="shared" si="36"/>
        <v>0</v>
      </c>
      <c r="M218" s="192">
        <f t="shared" si="37"/>
        <v>1196.07628858</v>
      </c>
      <c r="N218" s="192">
        <f t="shared" si="38"/>
        <v>0</v>
      </c>
      <c r="O218" s="192">
        <v>72.082619412112194</v>
      </c>
      <c r="P218" s="192">
        <f t="shared" si="39"/>
        <v>0</v>
      </c>
      <c r="Q218" s="192">
        <f t="shared" si="40"/>
        <v>72.082619412112194</v>
      </c>
      <c r="R218" s="192">
        <f t="shared" si="41"/>
        <v>0</v>
      </c>
      <c r="S218" s="192">
        <f t="shared" si="42"/>
        <v>0</v>
      </c>
      <c r="T218" s="192">
        <f t="shared" si="43"/>
        <v>1268.1589079921123</v>
      </c>
      <c r="U218" s="192">
        <f t="shared" si="44"/>
        <v>0</v>
      </c>
    </row>
    <row r="219" spans="1:21" s="137" customFormat="1" ht="12">
      <c r="A219" s="161">
        <v>562</v>
      </c>
      <c r="B219" s="161" t="s">
        <v>396</v>
      </c>
      <c r="C219" s="161" t="s">
        <v>397</v>
      </c>
      <c r="D219" s="161" t="s">
        <v>441</v>
      </c>
      <c r="E219" s="161" t="s">
        <v>130</v>
      </c>
      <c r="F219" s="192">
        <v>19.579814364899999</v>
      </c>
      <c r="G219" s="192">
        <v>19.579814364899999</v>
      </c>
      <c r="H219" s="192">
        <v>0</v>
      </c>
      <c r="I219" s="193">
        <f t="shared" si="34"/>
        <v>1</v>
      </c>
      <c r="J219" s="193">
        <f t="shared" si="35"/>
        <v>0</v>
      </c>
      <c r="K219" s="138">
        <v>836.823159895</v>
      </c>
      <c r="L219" s="192">
        <f t="shared" si="36"/>
        <v>0</v>
      </c>
      <c r="M219" s="192">
        <f t="shared" si="37"/>
        <v>836.823159895</v>
      </c>
      <c r="N219" s="192">
        <f t="shared" si="38"/>
        <v>0</v>
      </c>
      <c r="O219" s="192">
        <v>42.470255386386569</v>
      </c>
      <c r="P219" s="192">
        <f t="shared" si="39"/>
        <v>0</v>
      </c>
      <c r="Q219" s="192">
        <f t="shared" si="40"/>
        <v>42.470255386386569</v>
      </c>
      <c r="R219" s="192">
        <f t="shared" si="41"/>
        <v>0</v>
      </c>
      <c r="S219" s="192">
        <f t="shared" si="42"/>
        <v>0</v>
      </c>
      <c r="T219" s="192">
        <f t="shared" si="43"/>
        <v>879.29341528138661</v>
      </c>
      <c r="U219" s="192">
        <f t="shared" si="44"/>
        <v>0</v>
      </c>
    </row>
    <row r="220" spans="1:21" s="137" customFormat="1" ht="12">
      <c r="A220" s="161">
        <v>563</v>
      </c>
      <c r="B220" s="161" t="s">
        <v>396</v>
      </c>
      <c r="C220" s="161" t="s">
        <v>397</v>
      </c>
      <c r="D220" s="161" t="s">
        <v>442</v>
      </c>
      <c r="E220" s="161" t="s">
        <v>271</v>
      </c>
      <c r="F220" s="192">
        <v>24.0586022249</v>
      </c>
      <c r="G220" s="192">
        <v>0</v>
      </c>
      <c r="H220" s="192">
        <v>0</v>
      </c>
      <c r="I220" s="193">
        <f t="shared" si="34"/>
        <v>0</v>
      </c>
      <c r="J220" s="193">
        <f t="shared" si="35"/>
        <v>0</v>
      </c>
      <c r="K220" s="138">
        <v>639.98686311999995</v>
      </c>
      <c r="L220" s="192">
        <f t="shared" si="36"/>
        <v>639.98686311999995</v>
      </c>
      <c r="M220" s="192">
        <f t="shared" si="37"/>
        <v>0</v>
      </c>
      <c r="N220" s="192">
        <f t="shared" si="38"/>
        <v>0</v>
      </c>
      <c r="O220" s="192">
        <v>198.30026485679758</v>
      </c>
      <c r="P220" s="192">
        <f t="shared" si="39"/>
        <v>198.30026485679758</v>
      </c>
      <c r="Q220" s="192">
        <f t="shared" si="40"/>
        <v>0</v>
      </c>
      <c r="R220" s="192">
        <f t="shared" si="41"/>
        <v>0</v>
      </c>
      <c r="S220" s="192">
        <f t="shared" si="42"/>
        <v>838.28712797679759</v>
      </c>
      <c r="T220" s="192">
        <f t="shared" si="43"/>
        <v>0</v>
      </c>
      <c r="U220" s="192">
        <f t="shared" si="44"/>
        <v>0</v>
      </c>
    </row>
    <row r="221" spans="1:21" s="137" customFormat="1" ht="12">
      <c r="A221" s="161">
        <v>564</v>
      </c>
      <c r="B221" s="161" t="s">
        <v>396</v>
      </c>
      <c r="C221" s="161" t="s">
        <v>397</v>
      </c>
      <c r="D221" s="161" t="s">
        <v>443</v>
      </c>
      <c r="E221" s="161" t="s">
        <v>271</v>
      </c>
      <c r="F221" s="192">
        <v>34.1187971154</v>
      </c>
      <c r="G221" s="192">
        <v>0</v>
      </c>
      <c r="H221" s="192">
        <v>0</v>
      </c>
      <c r="I221" s="193">
        <f t="shared" si="34"/>
        <v>0</v>
      </c>
      <c r="J221" s="193">
        <f t="shared" si="35"/>
        <v>0</v>
      </c>
      <c r="K221" s="138">
        <v>1228.04846376</v>
      </c>
      <c r="L221" s="192">
        <f t="shared" si="36"/>
        <v>1228.04846376</v>
      </c>
      <c r="M221" s="192">
        <f t="shared" si="37"/>
        <v>0</v>
      </c>
      <c r="N221" s="192">
        <f t="shared" si="38"/>
        <v>0</v>
      </c>
      <c r="O221" s="192">
        <v>514.31872477995626</v>
      </c>
      <c r="P221" s="192">
        <f t="shared" si="39"/>
        <v>514.31872477995626</v>
      </c>
      <c r="Q221" s="192">
        <f t="shared" si="40"/>
        <v>0</v>
      </c>
      <c r="R221" s="192">
        <f t="shared" si="41"/>
        <v>0</v>
      </c>
      <c r="S221" s="192">
        <f t="shared" si="42"/>
        <v>1742.3671885399563</v>
      </c>
      <c r="T221" s="192">
        <f t="shared" si="43"/>
        <v>0</v>
      </c>
      <c r="U221" s="192">
        <f t="shared" si="44"/>
        <v>0</v>
      </c>
    </row>
    <row r="222" spans="1:21" s="137" customFormat="1" ht="12">
      <c r="A222" s="161">
        <v>565</v>
      </c>
      <c r="B222" s="161" t="s">
        <v>396</v>
      </c>
      <c r="C222" s="161" t="s">
        <v>397</v>
      </c>
      <c r="D222" s="161" t="s">
        <v>442</v>
      </c>
      <c r="E222" s="161" t="s">
        <v>271</v>
      </c>
      <c r="F222" s="192">
        <v>24.662418176999999</v>
      </c>
      <c r="G222" s="192">
        <v>0</v>
      </c>
      <c r="H222" s="192">
        <v>0</v>
      </c>
      <c r="I222" s="193">
        <f t="shared" si="34"/>
        <v>0</v>
      </c>
      <c r="J222" s="193">
        <f t="shared" si="35"/>
        <v>0</v>
      </c>
      <c r="K222" s="138">
        <v>594.01253677399995</v>
      </c>
      <c r="L222" s="192">
        <f t="shared" si="36"/>
        <v>594.01253677399995</v>
      </c>
      <c r="M222" s="192">
        <f t="shared" si="37"/>
        <v>0</v>
      </c>
      <c r="N222" s="192">
        <f t="shared" si="38"/>
        <v>0</v>
      </c>
      <c r="O222" s="192">
        <v>57.501963880135492</v>
      </c>
      <c r="P222" s="192">
        <f t="shared" si="39"/>
        <v>57.501963880135492</v>
      </c>
      <c r="Q222" s="192">
        <f t="shared" si="40"/>
        <v>0</v>
      </c>
      <c r="R222" s="192">
        <f t="shared" si="41"/>
        <v>0</v>
      </c>
      <c r="S222" s="192">
        <f t="shared" si="42"/>
        <v>651.51450065413542</v>
      </c>
      <c r="T222" s="192">
        <f t="shared" si="43"/>
        <v>0</v>
      </c>
      <c r="U222" s="192">
        <f t="shared" si="44"/>
        <v>0</v>
      </c>
    </row>
    <row r="223" spans="1:21" s="137" customFormat="1" ht="12">
      <c r="A223" s="161">
        <v>566</v>
      </c>
      <c r="B223" s="161" t="s">
        <v>396</v>
      </c>
      <c r="C223" s="161" t="s">
        <v>397</v>
      </c>
      <c r="D223" s="161" t="s">
        <v>442</v>
      </c>
      <c r="E223" s="161" t="s">
        <v>271</v>
      </c>
      <c r="F223" s="192">
        <v>17.709161054300001</v>
      </c>
      <c r="G223" s="192">
        <v>0</v>
      </c>
      <c r="H223" s="192">
        <v>0</v>
      </c>
      <c r="I223" s="193">
        <f t="shared" si="34"/>
        <v>0</v>
      </c>
      <c r="J223" s="193">
        <f t="shared" si="35"/>
        <v>0</v>
      </c>
      <c r="K223" s="138">
        <v>650.89360923599997</v>
      </c>
      <c r="L223" s="192">
        <f t="shared" si="36"/>
        <v>650.89360923599997</v>
      </c>
      <c r="M223" s="192">
        <f t="shared" si="37"/>
        <v>0</v>
      </c>
      <c r="N223" s="192">
        <f t="shared" si="38"/>
        <v>0</v>
      </c>
      <c r="O223" s="192">
        <v>1744.7633038113572</v>
      </c>
      <c r="P223" s="192">
        <f t="shared" si="39"/>
        <v>1744.7633038113572</v>
      </c>
      <c r="Q223" s="192">
        <f t="shared" si="40"/>
        <v>0</v>
      </c>
      <c r="R223" s="192">
        <f t="shared" si="41"/>
        <v>0</v>
      </c>
      <c r="S223" s="192">
        <f t="shared" si="42"/>
        <v>2395.6569130473572</v>
      </c>
      <c r="T223" s="192">
        <f t="shared" si="43"/>
        <v>0</v>
      </c>
      <c r="U223" s="192">
        <f t="shared" si="44"/>
        <v>0</v>
      </c>
    </row>
    <row r="224" spans="1:21" s="137" customFormat="1" ht="12">
      <c r="A224" s="161">
        <v>567</v>
      </c>
      <c r="B224" s="161" t="s">
        <v>396</v>
      </c>
      <c r="C224" s="161" t="s">
        <v>397</v>
      </c>
      <c r="D224" s="161" t="s">
        <v>444</v>
      </c>
      <c r="E224" s="161" t="s">
        <v>271</v>
      </c>
      <c r="F224" s="192">
        <v>24.662395984700002</v>
      </c>
      <c r="G224" s="192">
        <v>0</v>
      </c>
      <c r="H224" s="192">
        <v>0</v>
      </c>
      <c r="I224" s="193">
        <f t="shared" si="34"/>
        <v>0</v>
      </c>
      <c r="J224" s="193">
        <f t="shared" si="35"/>
        <v>0</v>
      </c>
      <c r="K224" s="138">
        <v>998.16438583599995</v>
      </c>
      <c r="L224" s="192">
        <f t="shared" si="36"/>
        <v>998.16438583599995</v>
      </c>
      <c r="M224" s="192">
        <f t="shared" si="37"/>
        <v>0</v>
      </c>
      <c r="N224" s="192">
        <f t="shared" si="38"/>
        <v>0</v>
      </c>
      <c r="O224" s="192">
        <v>156.9908622868586</v>
      </c>
      <c r="P224" s="192">
        <f t="shared" si="39"/>
        <v>156.9908622868586</v>
      </c>
      <c r="Q224" s="192">
        <f t="shared" si="40"/>
        <v>0</v>
      </c>
      <c r="R224" s="192">
        <f t="shared" si="41"/>
        <v>0</v>
      </c>
      <c r="S224" s="192">
        <f t="shared" si="42"/>
        <v>1155.1552481228587</v>
      </c>
      <c r="T224" s="192">
        <f t="shared" si="43"/>
        <v>0</v>
      </c>
      <c r="U224" s="192">
        <f t="shared" si="44"/>
        <v>0</v>
      </c>
    </row>
    <row r="225" spans="1:21" s="137" customFormat="1" ht="12">
      <c r="A225" s="161">
        <v>568</v>
      </c>
      <c r="B225" s="161" t="s">
        <v>396</v>
      </c>
      <c r="C225" s="161" t="s">
        <v>397</v>
      </c>
      <c r="D225" s="161" t="s">
        <v>444</v>
      </c>
      <c r="E225" s="161" t="s">
        <v>271</v>
      </c>
      <c r="F225" s="192">
        <v>32.749227478400002</v>
      </c>
      <c r="G225" s="192">
        <v>0</v>
      </c>
      <c r="H225" s="192">
        <v>0</v>
      </c>
      <c r="I225" s="193">
        <f t="shared" si="34"/>
        <v>0</v>
      </c>
      <c r="J225" s="193">
        <f t="shared" si="35"/>
        <v>0</v>
      </c>
      <c r="K225" s="138">
        <v>1945.5365319499999</v>
      </c>
      <c r="L225" s="192">
        <f t="shared" si="36"/>
        <v>1945.5365319499999</v>
      </c>
      <c r="M225" s="192">
        <f t="shared" si="37"/>
        <v>0</v>
      </c>
      <c r="N225" s="192">
        <f t="shared" si="38"/>
        <v>0</v>
      </c>
      <c r="O225" s="192">
        <v>1981.9911662252525</v>
      </c>
      <c r="P225" s="192">
        <f t="shared" si="39"/>
        <v>1981.9911662252525</v>
      </c>
      <c r="Q225" s="192">
        <f t="shared" si="40"/>
        <v>0</v>
      </c>
      <c r="R225" s="192">
        <f t="shared" si="41"/>
        <v>0</v>
      </c>
      <c r="S225" s="192">
        <f t="shared" si="42"/>
        <v>3927.5276981752522</v>
      </c>
      <c r="T225" s="192">
        <f t="shared" si="43"/>
        <v>0</v>
      </c>
      <c r="U225" s="192">
        <f t="shared" si="44"/>
        <v>0</v>
      </c>
    </row>
    <row r="226" spans="1:21" s="137" customFormat="1" ht="12">
      <c r="A226" s="161">
        <v>569</v>
      </c>
      <c r="B226" s="161" t="s">
        <v>396</v>
      </c>
      <c r="C226" s="161" t="s">
        <v>397</v>
      </c>
      <c r="D226" s="161" t="s">
        <v>449</v>
      </c>
      <c r="E226" s="161" t="s">
        <v>271</v>
      </c>
      <c r="F226" s="192">
        <v>28.149465766700001</v>
      </c>
      <c r="G226" s="192">
        <v>0</v>
      </c>
      <c r="H226" s="192">
        <v>0</v>
      </c>
      <c r="I226" s="193">
        <f t="shared" si="34"/>
        <v>0</v>
      </c>
      <c r="J226" s="193">
        <f t="shared" si="35"/>
        <v>0</v>
      </c>
      <c r="K226" s="138">
        <v>1522.2090740399999</v>
      </c>
      <c r="L226" s="192">
        <f t="shared" si="36"/>
        <v>1522.2090740399999</v>
      </c>
      <c r="M226" s="192">
        <f t="shared" si="37"/>
        <v>0</v>
      </c>
      <c r="N226" s="192">
        <f t="shared" si="38"/>
        <v>0</v>
      </c>
      <c r="O226" s="192">
        <v>2937.8435126507011</v>
      </c>
      <c r="P226" s="192">
        <f t="shared" si="39"/>
        <v>2937.8435126507011</v>
      </c>
      <c r="Q226" s="192">
        <f t="shared" si="40"/>
        <v>0</v>
      </c>
      <c r="R226" s="192">
        <f t="shared" si="41"/>
        <v>0</v>
      </c>
      <c r="S226" s="192">
        <f t="shared" si="42"/>
        <v>4460.052586690701</v>
      </c>
      <c r="T226" s="192">
        <f t="shared" si="43"/>
        <v>0</v>
      </c>
      <c r="U226" s="192">
        <f t="shared" si="44"/>
        <v>0</v>
      </c>
    </row>
    <row r="227" spans="1:21" s="137" customFormat="1" ht="12">
      <c r="A227" s="161">
        <v>570</v>
      </c>
      <c r="B227" s="161" t="s">
        <v>396</v>
      </c>
      <c r="C227" s="161" t="s">
        <v>397</v>
      </c>
      <c r="D227" s="161" t="s">
        <v>414</v>
      </c>
      <c r="E227" s="161" t="s">
        <v>271</v>
      </c>
      <c r="F227" s="192">
        <v>28.3926477971</v>
      </c>
      <c r="G227" s="192">
        <v>0</v>
      </c>
      <c r="H227" s="192">
        <v>0</v>
      </c>
      <c r="I227" s="193">
        <f t="shared" si="34"/>
        <v>0</v>
      </c>
      <c r="J227" s="193">
        <f t="shared" si="35"/>
        <v>0</v>
      </c>
      <c r="K227" s="138">
        <v>1771.1085457700001</v>
      </c>
      <c r="L227" s="192">
        <f t="shared" si="36"/>
        <v>1771.1085457700001</v>
      </c>
      <c r="M227" s="192">
        <f t="shared" si="37"/>
        <v>0</v>
      </c>
      <c r="N227" s="192">
        <f t="shared" si="38"/>
        <v>0</v>
      </c>
      <c r="O227" s="192">
        <v>281.87243132455711</v>
      </c>
      <c r="P227" s="192">
        <f t="shared" si="39"/>
        <v>281.87243132455711</v>
      </c>
      <c r="Q227" s="192">
        <f t="shared" si="40"/>
        <v>0</v>
      </c>
      <c r="R227" s="192">
        <f t="shared" si="41"/>
        <v>0</v>
      </c>
      <c r="S227" s="192">
        <f t="shared" si="42"/>
        <v>2052.9809770945571</v>
      </c>
      <c r="T227" s="192">
        <f t="shared" si="43"/>
        <v>0</v>
      </c>
      <c r="U227" s="192">
        <f t="shared" si="44"/>
        <v>0</v>
      </c>
    </row>
    <row r="228" spans="1:21" s="137" customFormat="1" ht="12">
      <c r="A228" s="161">
        <v>571</v>
      </c>
      <c r="B228" s="161" t="s">
        <v>396</v>
      </c>
      <c r="C228" s="161" t="s">
        <v>397</v>
      </c>
      <c r="D228" s="161" t="s">
        <v>447</v>
      </c>
      <c r="E228" s="161" t="s">
        <v>271</v>
      </c>
      <c r="F228" s="192">
        <v>16.9886535031</v>
      </c>
      <c r="G228" s="192">
        <v>0</v>
      </c>
      <c r="H228" s="192">
        <v>0</v>
      </c>
      <c r="I228" s="193">
        <f t="shared" si="34"/>
        <v>0</v>
      </c>
      <c r="J228" s="193">
        <f t="shared" si="35"/>
        <v>0</v>
      </c>
      <c r="K228" s="138">
        <v>1091.1938738399999</v>
      </c>
      <c r="L228" s="192">
        <f t="shared" si="36"/>
        <v>1091.1938738399999</v>
      </c>
      <c r="M228" s="192">
        <f t="shared" si="37"/>
        <v>0</v>
      </c>
      <c r="N228" s="192">
        <f t="shared" si="38"/>
        <v>0</v>
      </c>
      <c r="O228" s="192">
        <v>2500.2970622085923</v>
      </c>
      <c r="P228" s="192">
        <f t="shared" si="39"/>
        <v>2500.2970622085923</v>
      </c>
      <c r="Q228" s="192">
        <f t="shared" si="40"/>
        <v>0</v>
      </c>
      <c r="R228" s="192">
        <f t="shared" si="41"/>
        <v>0</v>
      </c>
      <c r="S228" s="192">
        <f t="shared" si="42"/>
        <v>3591.4909360485922</v>
      </c>
      <c r="T228" s="192">
        <f t="shared" si="43"/>
        <v>0</v>
      </c>
      <c r="U228" s="192">
        <f t="shared" si="44"/>
        <v>0</v>
      </c>
    </row>
    <row r="229" spans="1:21" s="137" customFormat="1" ht="12">
      <c r="A229" s="161">
        <v>572</v>
      </c>
      <c r="B229" s="161" t="s">
        <v>396</v>
      </c>
      <c r="C229" s="161" t="s">
        <v>397</v>
      </c>
      <c r="D229" s="161" t="s">
        <v>448</v>
      </c>
      <c r="E229" s="161" t="s">
        <v>271</v>
      </c>
      <c r="F229" s="192">
        <v>2.68327943229</v>
      </c>
      <c r="G229" s="192">
        <v>0</v>
      </c>
      <c r="H229" s="192">
        <v>0</v>
      </c>
      <c r="I229" s="193">
        <f t="shared" si="34"/>
        <v>0</v>
      </c>
      <c r="J229" s="193">
        <f t="shared" si="35"/>
        <v>0</v>
      </c>
      <c r="K229" s="138">
        <v>0</v>
      </c>
      <c r="L229" s="192">
        <f t="shared" si="36"/>
        <v>0</v>
      </c>
      <c r="M229" s="192">
        <f t="shared" si="37"/>
        <v>0</v>
      </c>
      <c r="N229" s="192">
        <f t="shared" si="38"/>
        <v>0</v>
      </c>
      <c r="O229" s="192">
        <v>213.2738853422251</v>
      </c>
      <c r="P229" s="192">
        <f t="shared" si="39"/>
        <v>213.2738853422251</v>
      </c>
      <c r="Q229" s="192">
        <f t="shared" si="40"/>
        <v>0</v>
      </c>
      <c r="R229" s="192">
        <f t="shared" si="41"/>
        <v>0</v>
      </c>
      <c r="S229" s="192">
        <f t="shared" si="42"/>
        <v>213.2738853422251</v>
      </c>
      <c r="T229" s="192">
        <f t="shared" si="43"/>
        <v>0</v>
      </c>
      <c r="U229" s="192">
        <f t="shared" si="44"/>
        <v>0</v>
      </c>
    </row>
    <row r="230" spans="1:21" s="137" customFormat="1" ht="12">
      <c r="A230" s="161">
        <v>573</v>
      </c>
      <c r="B230" s="161" t="s">
        <v>396</v>
      </c>
      <c r="C230" s="161" t="s">
        <v>397</v>
      </c>
      <c r="D230" s="161" t="s">
        <v>446</v>
      </c>
      <c r="E230" s="161" t="s">
        <v>271</v>
      </c>
      <c r="F230" s="192">
        <v>1.9327614390900001</v>
      </c>
      <c r="G230" s="192">
        <v>0</v>
      </c>
      <c r="H230" s="192">
        <v>0</v>
      </c>
      <c r="I230" s="193">
        <f t="shared" si="34"/>
        <v>0</v>
      </c>
      <c r="J230" s="193">
        <f t="shared" si="35"/>
        <v>0</v>
      </c>
      <c r="K230" s="138">
        <v>0</v>
      </c>
      <c r="L230" s="192">
        <f t="shared" si="36"/>
        <v>0</v>
      </c>
      <c r="M230" s="192">
        <f t="shared" si="37"/>
        <v>0</v>
      </c>
      <c r="N230" s="192">
        <f t="shared" si="38"/>
        <v>0</v>
      </c>
      <c r="O230" s="192">
        <v>0.15643527537509747</v>
      </c>
      <c r="P230" s="192">
        <f t="shared" si="39"/>
        <v>0.15643527537509747</v>
      </c>
      <c r="Q230" s="192">
        <f t="shared" si="40"/>
        <v>0</v>
      </c>
      <c r="R230" s="192">
        <f t="shared" si="41"/>
        <v>0</v>
      </c>
      <c r="S230" s="192">
        <f t="shared" si="42"/>
        <v>0.15643527537509747</v>
      </c>
      <c r="T230" s="192">
        <f t="shared" si="43"/>
        <v>0</v>
      </c>
      <c r="U230" s="192">
        <f t="shared" si="44"/>
        <v>0</v>
      </c>
    </row>
    <row r="231" spans="1:21" s="137" customFormat="1" ht="12">
      <c r="A231" s="161">
        <v>574</v>
      </c>
      <c r="B231" s="161" t="s">
        <v>396</v>
      </c>
      <c r="C231" s="161" t="s">
        <v>397</v>
      </c>
      <c r="D231" s="161" t="s">
        <v>419</v>
      </c>
      <c r="E231" s="161" t="s">
        <v>271</v>
      </c>
      <c r="F231" s="192">
        <v>2.04938107798E-2</v>
      </c>
      <c r="G231" s="192">
        <v>0</v>
      </c>
      <c r="H231" s="192">
        <v>0</v>
      </c>
      <c r="I231" s="193">
        <f t="shared" si="34"/>
        <v>0</v>
      </c>
      <c r="J231" s="193">
        <f t="shared" si="35"/>
        <v>0</v>
      </c>
      <c r="K231" s="138">
        <v>0</v>
      </c>
      <c r="L231" s="192">
        <f t="shared" si="36"/>
        <v>0</v>
      </c>
      <c r="M231" s="192">
        <f t="shared" si="37"/>
        <v>0</v>
      </c>
      <c r="N231" s="192">
        <f t="shared" si="38"/>
        <v>0</v>
      </c>
      <c r="O231" s="192">
        <v>150.43407670348307</v>
      </c>
      <c r="P231" s="192">
        <f t="shared" si="39"/>
        <v>150.43407670348307</v>
      </c>
      <c r="Q231" s="192">
        <f t="shared" si="40"/>
        <v>0</v>
      </c>
      <c r="R231" s="192">
        <f t="shared" si="41"/>
        <v>0</v>
      </c>
      <c r="S231" s="192">
        <f t="shared" si="42"/>
        <v>150.43407670348307</v>
      </c>
      <c r="T231" s="192">
        <f t="shared" si="43"/>
        <v>0</v>
      </c>
      <c r="U231" s="192">
        <f t="shared" si="44"/>
        <v>0</v>
      </c>
    </row>
    <row r="232" spans="1:21" s="137" customFormat="1" ht="12">
      <c r="A232" s="161">
        <v>575</v>
      </c>
      <c r="B232" s="161" t="s">
        <v>396</v>
      </c>
      <c r="C232" s="161" t="s">
        <v>397</v>
      </c>
      <c r="D232" s="161" t="s">
        <v>449</v>
      </c>
      <c r="E232" s="161" t="s">
        <v>271</v>
      </c>
      <c r="F232" s="192">
        <v>16.9491555428</v>
      </c>
      <c r="G232" s="192">
        <v>0</v>
      </c>
      <c r="H232" s="192">
        <v>0</v>
      </c>
      <c r="I232" s="193">
        <f t="shared" si="34"/>
        <v>0</v>
      </c>
      <c r="J232" s="193">
        <f t="shared" si="35"/>
        <v>0</v>
      </c>
      <c r="K232" s="138">
        <v>667.95617369499996</v>
      </c>
      <c r="L232" s="192">
        <f t="shared" si="36"/>
        <v>667.95617369499996</v>
      </c>
      <c r="M232" s="192">
        <f t="shared" si="37"/>
        <v>0</v>
      </c>
      <c r="N232" s="192">
        <f t="shared" si="38"/>
        <v>0</v>
      </c>
      <c r="O232" s="192">
        <v>179.78637121537119</v>
      </c>
      <c r="P232" s="192">
        <f t="shared" si="39"/>
        <v>179.78637121537119</v>
      </c>
      <c r="Q232" s="192">
        <f t="shared" si="40"/>
        <v>0</v>
      </c>
      <c r="R232" s="192">
        <f t="shared" si="41"/>
        <v>0</v>
      </c>
      <c r="S232" s="192">
        <f t="shared" si="42"/>
        <v>847.74254491037118</v>
      </c>
      <c r="T232" s="192">
        <f t="shared" si="43"/>
        <v>0</v>
      </c>
      <c r="U232" s="192">
        <f t="shared" si="44"/>
        <v>0</v>
      </c>
    </row>
    <row r="233" spans="1:21" s="137" customFormat="1" ht="12">
      <c r="A233" s="161">
        <v>601</v>
      </c>
      <c r="B233" s="161" t="s">
        <v>396</v>
      </c>
      <c r="C233" s="161" t="s">
        <v>455</v>
      </c>
      <c r="D233" s="161" t="s">
        <v>456</v>
      </c>
      <c r="E233" s="161" t="s">
        <v>130</v>
      </c>
      <c r="F233" s="192">
        <v>75.667697771034611</v>
      </c>
      <c r="G233" s="192">
        <v>75.623756657200005</v>
      </c>
      <c r="H233" s="192">
        <v>4.3941113834599997E-2</v>
      </c>
      <c r="I233" s="193">
        <f t="shared" si="34"/>
        <v>0.99941928834722094</v>
      </c>
      <c r="J233" s="193">
        <f t="shared" si="35"/>
        <v>5.8071165277906456E-4</v>
      </c>
      <c r="K233" s="138">
        <v>2648.6280000000002</v>
      </c>
      <c r="L233" s="192">
        <f t="shared" si="36"/>
        <v>0</v>
      </c>
      <c r="M233" s="192">
        <f t="shared" si="37"/>
        <v>2647.0899108565231</v>
      </c>
      <c r="N233" s="192">
        <f t="shared" si="38"/>
        <v>1.5380891434769084</v>
      </c>
      <c r="O233" s="192">
        <v>91.722000289528282</v>
      </c>
      <c r="P233" s="192">
        <f t="shared" si="39"/>
        <v>0</v>
      </c>
      <c r="Q233" s="192">
        <f t="shared" si="40"/>
        <v>91.668736255143955</v>
      </c>
      <c r="R233" s="192">
        <f t="shared" si="41"/>
        <v>5.326403438433381E-2</v>
      </c>
      <c r="S233" s="192">
        <f t="shared" si="42"/>
        <v>0</v>
      </c>
      <c r="T233" s="192">
        <f t="shared" si="43"/>
        <v>2738.758647111667</v>
      </c>
      <c r="U233" s="192">
        <f t="shared" si="44"/>
        <v>1.5913531778612422</v>
      </c>
    </row>
    <row r="234" spans="1:21" s="137" customFormat="1" ht="12">
      <c r="A234" s="161">
        <v>612</v>
      </c>
      <c r="B234" s="161" t="s">
        <v>396</v>
      </c>
      <c r="C234" s="161" t="s">
        <v>455</v>
      </c>
      <c r="D234" s="161" t="s">
        <v>457</v>
      </c>
      <c r="E234" s="161" t="s">
        <v>130</v>
      </c>
      <c r="F234" s="192">
        <v>66.494144104499995</v>
      </c>
      <c r="G234" s="192">
        <v>0</v>
      </c>
      <c r="H234" s="192">
        <v>66.494144104499995</v>
      </c>
      <c r="I234" s="193">
        <f t="shared" si="34"/>
        <v>0</v>
      </c>
      <c r="J234" s="193">
        <f t="shared" si="35"/>
        <v>1</v>
      </c>
      <c r="K234" s="138">
        <v>3748.28</v>
      </c>
      <c r="L234" s="192">
        <f t="shared" si="36"/>
        <v>0</v>
      </c>
      <c r="M234" s="192">
        <f t="shared" si="37"/>
        <v>0</v>
      </c>
      <c r="N234" s="192">
        <f t="shared" si="38"/>
        <v>3748.28</v>
      </c>
      <c r="O234" s="192">
        <v>1584.1997206015717</v>
      </c>
      <c r="P234" s="192">
        <f t="shared" si="39"/>
        <v>0</v>
      </c>
      <c r="Q234" s="192">
        <f t="shared" si="40"/>
        <v>0</v>
      </c>
      <c r="R234" s="192">
        <f t="shared" si="41"/>
        <v>1584.1997206015717</v>
      </c>
      <c r="S234" s="192">
        <f t="shared" si="42"/>
        <v>0</v>
      </c>
      <c r="T234" s="192">
        <f t="shared" si="43"/>
        <v>0</v>
      </c>
      <c r="U234" s="192">
        <f t="shared" si="44"/>
        <v>5332.4797206015719</v>
      </c>
    </row>
    <row r="235" spans="1:21" s="137" customFormat="1" ht="12">
      <c r="A235" s="161">
        <v>613</v>
      </c>
      <c r="B235" s="161" t="s">
        <v>396</v>
      </c>
      <c r="C235" s="161" t="s">
        <v>397</v>
      </c>
      <c r="D235" s="161" t="s">
        <v>458</v>
      </c>
      <c r="E235" s="161" t="s">
        <v>130</v>
      </c>
      <c r="F235" s="192">
        <v>104.61016690300001</v>
      </c>
      <c r="G235" s="192">
        <v>104.61016690300001</v>
      </c>
      <c r="H235" s="192">
        <v>0</v>
      </c>
      <c r="I235" s="193">
        <f t="shared" si="34"/>
        <v>1</v>
      </c>
      <c r="J235" s="193">
        <f t="shared" si="35"/>
        <v>0</v>
      </c>
      <c r="K235" s="138">
        <v>4075.28015177</v>
      </c>
      <c r="L235" s="192">
        <f t="shared" si="36"/>
        <v>0</v>
      </c>
      <c r="M235" s="192">
        <f t="shared" si="37"/>
        <v>4075.28015177</v>
      </c>
      <c r="N235" s="192">
        <f t="shared" si="38"/>
        <v>0</v>
      </c>
      <c r="O235" s="192">
        <v>420.75254133205573</v>
      </c>
      <c r="P235" s="192">
        <f t="shared" si="39"/>
        <v>0</v>
      </c>
      <c r="Q235" s="192">
        <f t="shared" si="40"/>
        <v>420.75254133205573</v>
      </c>
      <c r="R235" s="192">
        <f t="shared" si="41"/>
        <v>0</v>
      </c>
      <c r="S235" s="192">
        <f t="shared" si="42"/>
        <v>0</v>
      </c>
      <c r="T235" s="192">
        <f t="shared" si="43"/>
        <v>4496.0326931020554</v>
      </c>
      <c r="U235" s="192">
        <f t="shared" si="44"/>
        <v>0</v>
      </c>
    </row>
    <row r="236" spans="1:21" s="137" customFormat="1" ht="12">
      <c r="A236" s="161">
        <v>614</v>
      </c>
      <c r="B236" s="161" t="s">
        <v>396</v>
      </c>
      <c r="C236" s="161" t="s">
        <v>455</v>
      </c>
      <c r="D236" s="161" t="s">
        <v>459</v>
      </c>
      <c r="E236" s="161" t="s">
        <v>130</v>
      </c>
      <c r="F236" s="192">
        <v>13.0516150381</v>
      </c>
      <c r="G236" s="192">
        <v>13.0516150381</v>
      </c>
      <c r="H236" s="192">
        <v>0</v>
      </c>
      <c r="I236" s="193">
        <f t="shared" si="34"/>
        <v>1</v>
      </c>
      <c r="J236" s="193">
        <f t="shared" si="35"/>
        <v>0</v>
      </c>
      <c r="K236" s="138">
        <v>259.404</v>
      </c>
      <c r="L236" s="192">
        <f t="shared" si="36"/>
        <v>0</v>
      </c>
      <c r="M236" s="192">
        <f t="shared" si="37"/>
        <v>259.404</v>
      </c>
      <c r="N236" s="192">
        <f t="shared" si="38"/>
        <v>0</v>
      </c>
      <c r="O236" s="192">
        <v>25.123354298000002</v>
      </c>
      <c r="P236" s="192">
        <f t="shared" si="39"/>
        <v>0</v>
      </c>
      <c r="Q236" s="192">
        <f t="shared" si="40"/>
        <v>25.123354298000002</v>
      </c>
      <c r="R236" s="192">
        <f t="shared" si="41"/>
        <v>0</v>
      </c>
      <c r="S236" s="192">
        <f t="shared" si="42"/>
        <v>0</v>
      </c>
      <c r="T236" s="192">
        <f t="shared" si="43"/>
        <v>284.52735429799998</v>
      </c>
      <c r="U236" s="192">
        <f t="shared" si="44"/>
        <v>0</v>
      </c>
    </row>
    <row r="237" spans="1:21" s="137" customFormat="1" ht="12">
      <c r="A237" s="161">
        <v>615</v>
      </c>
      <c r="B237" s="161" t="s">
        <v>396</v>
      </c>
      <c r="C237" s="161" t="s">
        <v>455</v>
      </c>
      <c r="D237" s="161" t="s">
        <v>459</v>
      </c>
      <c r="E237" s="161" t="s">
        <v>130</v>
      </c>
      <c r="F237" s="192">
        <v>68.210565250200005</v>
      </c>
      <c r="G237" s="192">
        <v>27.178980035900004</v>
      </c>
      <c r="H237" s="192">
        <v>41.031585214300001</v>
      </c>
      <c r="I237" s="193">
        <f t="shared" si="34"/>
        <v>0.39845704160647327</v>
      </c>
      <c r="J237" s="193">
        <f t="shared" si="35"/>
        <v>0.60154295839352678</v>
      </c>
      <c r="K237" s="138">
        <v>2204.0839999999998</v>
      </c>
      <c r="L237" s="192">
        <f t="shared" si="36"/>
        <v>0</v>
      </c>
      <c r="M237" s="192">
        <f t="shared" si="37"/>
        <v>878.23279009216196</v>
      </c>
      <c r="N237" s="192">
        <f t="shared" si="38"/>
        <v>1325.851209907838</v>
      </c>
      <c r="O237" s="192">
        <v>575.36033422248852</v>
      </c>
      <c r="P237" s="192">
        <f t="shared" si="39"/>
        <v>0</v>
      </c>
      <c r="Q237" s="192">
        <f t="shared" si="40"/>
        <v>229.25637663200447</v>
      </c>
      <c r="R237" s="192">
        <f t="shared" si="41"/>
        <v>346.10395759048407</v>
      </c>
      <c r="S237" s="192">
        <f t="shared" si="42"/>
        <v>0</v>
      </c>
      <c r="T237" s="192">
        <f t="shared" si="43"/>
        <v>1107.4891667241664</v>
      </c>
      <c r="U237" s="192">
        <f t="shared" si="44"/>
        <v>1671.955167498322</v>
      </c>
    </row>
    <row r="238" spans="1:21" s="137" customFormat="1" ht="12">
      <c r="A238" s="161">
        <v>616</v>
      </c>
      <c r="B238" s="161" t="s">
        <v>396</v>
      </c>
      <c r="C238" s="161" t="s">
        <v>455</v>
      </c>
      <c r="D238" s="161" t="s">
        <v>460</v>
      </c>
      <c r="E238" s="161" t="s">
        <v>130</v>
      </c>
      <c r="F238" s="192">
        <v>4.7635083660799999</v>
      </c>
      <c r="G238" s="192">
        <v>4.7635083660799999</v>
      </c>
      <c r="H238" s="192">
        <v>0</v>
      </c>
      <c r="I238" s="193">
        <f t="shared" si="34"/>
        <v>1</v>
      </c>
      <c r="J238" s="193">
        <f t="shared" si="35"/>
        <v>0</v>
      </c>
      <c r="K238" s="138">
        <v>0</v>
      </c>
      <c r="L238" s="192">
        <f t="shared" si="36"/>
        <v>0</v>
      </c>
      <c r="M238" s="192">
        <f t="shared" si="37"/>
        <v>0</v>
      </c>
      <c r="N238" s="192">
        <f t="shared" si="38"/>
        <v>0</v>
      </c>
      <c r="O238" s="192">
        <v>7.7059009774945043E-15</v>
      </c>
      <c r="P238" s="192">
        <f t="shared" si="39"/>
        <v>0</v>
      </c>
      <c r="Q238" s="192">
        <f t="shared" si="40"/>
        <v>7.7059009774945043E-15</v>
      </c>
      <c r="R238" s="192">
        <f t="shared" si="41"/>
        <v>0</v>
      </c>
      <c r="S238" s="192">
        <f t="shared" si="42"/>
        <v>0</v>
      </c>
      <c r="T238" s="192">
        <f t="shared" si="43"/>
        <v>7.7059009774945043E-15</v>
      </c>
      <c r="U238" s="192">
        <f t="shared" si="44"/>
        <v>0</v>
      </c>
    </row>
    <row r="239" spans="1:21" s="137" customFormat="1" ht="12">
      <c r="A239" s="161">
        <v>617</v>
      </c>
      <c r="B239" s="161" t="s">
        <v>396</v>
      </c>
      <c r="C239" s="161" t="s">
        <v>455</v>
      </c>
      <c r="D239" s="161" t="s">
        <v>461</v>
      </c>
      <c r="E239" s="161" t="s">
        <v>130</v>
      </c>
      <c r="F239" s="192">
        <v>0</v>
      </c>
      <c r="G239" s="192">
        <v>0</v>
      </c>
      <c r="H239" s="192">
        <v>0</v>
      </c>
      <c r="I239" s="193">
        <f t="shared" si="34"/>
        <v>0</v>
      </c>
      <c r="J239" s="193">
        <f t="shared" si="35"/>
        <v>1</v>
      </c>
      <c r="K239" s="138">
        <v>0</v>
      </c>
      <c r="L239" s="192">
        <f t="shared" si="36"/>
        <v>0</v>
      </c>
      <c r="M239" s="192">
        <f t="shared" si="37"/>
        <v>0</v>
      </c>
      <c r="N239" s="192">
        <f t="shared" si="38"/>
        <v>0</v>
      </c>
      <c r="O239" s="192">
        <v>10.905914470000001</v>
      </c>
      <c r="P239" s="192">
        <f t="shared" si="39"/>
        <v>0</v>
      </c>
      <c r="Q239" s="192">
        <f t="shared" si="40"/>
        <v>0</v>
      </c>
      <c r="R239" s="192">
        <f t="shared" si="41"/>
        <v>10.905914470000001</v>
      </c>
      <c r="S239" s="192">
        <f t="shared" si="42"/>
        <v>0</v>
      </c>
      <c r="T239" s="192">
        <f t="shared" si="43"/>
        <v>0</v>
      </c>
      <c r="U239" s="192">
        <f t="shared" si="44"/>
        <v>10.905914470000001</v>
      </c>
    </row>
    <row r="240" spans="1:21" s="137" customFormat="1" ht="12">
      <c r="A240" s="161">
        <v>618</v>
      </c>
      <c r="B240" s="161" t="s">
        <v>396</v>
      </c>
      <c r="C240" s="161" t="s">
        <v>455</v>
      </c>
      <c r="D240" s="161" t="s">
        <v>459</v>
      </c>
      <c r="E240" s="161" t="s">
        <v>130</v>
      </c>
      <c r="F240" s="192">
        <v>52.247034023799998</v>
      </c>
      <c r="G240" s="192">
        <v>52.247034023799998</v>
      </c>
      <c r="H240" s="192">
        <v>0</v>
      </c>
      <c r="I240" s="193">
        <f t="shared" si="34"/>
        <v>1</v>
      </c>
      <c r="J240" s="193">
        <f t="shared" si="35"/>
        <v>0</v>
      </c>
      <c r="K240" s="138">
        <v>2557</v>
      </c>
      <c r="L240" s="192">
        <f t="shared" si="36"/>
        <v>0</v>
      </c>
      <c r="M240" s="192">
        <f t="shared" si="37"/>
        <v>2557</v>
      </c>
      <c r="N240" s="192">
        <f t="shared" si="38"/>
        <v>0</v>
      </c>
      <c r="O240" s="192">
        <v>171.35124970846087</v>
      </c>
      <c r="P240" s="192">
        <f t="shared" si="39"/>
        <v>0</v>
      </c>
      <c r="Q240" s="192">
        <f t="shared" si="40"/>
        <v>171.35124970846087</v>
      </c>
      <c r="R240" s="192">
        <f t="shared" si="41"/>
        <v>0</v>
      </c>
      <c r="S240" s="192">
        <f t="shared" si="42"/>
        <v>0</v>
      </c>
      <c r="T240" s="192">
        <f t="shared" si="43"/>
        <v>2728.3512497084607</v>
      </c>
      <c r="U240" s="192">
        <f t="shared" si="44"/>
        <v>0</v>
      </c>
    </row>
    <row r="241" spans="1:21" s="137" customFormat="1" ht="12">
      <c r="A241" s="161">
        <v>619</v>
      </c>
      <c r="B241" s="161" t="s">
        <v>396</v>
      </c>
      <c r="C241" s="161" t="s">
        <v>455</v>
      </c>
      <c r="D241" s="161" t="s">
        <v>459</v>
      </c>
      <c r="E241" s="161" t="s">
        <v>130</v>
      </c>
      <c r="F241" s="192">
        <v>66.640937076859998</v>
      </c>
      <c r="G241" s="192">
        <v>63.951207935399999</v>
      </c>
      <c r="H241" s="192">
        <v>2.68972914146</v>
      </c>
      <c r="I241" s="193">
        <f t="shared" si="34"/>
        <v>0.95963848559995768</v>
      </c>
      <c r="J241" s="193">
        <f t="shared" si="35"/>
        <v>4.036151440004232E-2</v>
      </c>
      <c r="K241" s="138">
        <v>1649.67</v>
      </c>
      <c r="L241" s="192">
        <f t="shared" si="36"/>
        <v>0</v>
      </c>
      <c r="M241" s="192">
        <f t="shared" si="37"/>
        <v>1583.0868205396823</v>
      </c>
      <c r="N241" s="192">
        <f t="shared" si="38"/>
        <v>66.583179460317822</v>
      </c>
      <c r="O241" s="192">
        <v>925.08494922621094</v>
      </c>
      <c r="P241" s="192">
        <f t="shared" si="39"/>
        <v>0</v>
      </c>
      <c r="Q241" s="192">
        <f t="shared" si="40"/>
        <v>887.74711972675482</v>
      </c>
      <c r="R241" s="192">
        <f t="shared" si="41"/>
        <v>37.337829499456134</v>
      </c>
      <c r="S241" s="192">
        <f t="shared" si="42"/>
        <v>0</v>
      </c>
      <c r="T241" s="192">
        <f t="shared" si="43"/>
        <v>2470.8339402664369</v>
      </c>
      <c r="U241" s="192">
        <f t="shared" si="44"/>
        <v>103.92100895977396</v>
      </c>
    </row>
    <row r="242" spans="1:21" s="137" customFormat="1" ht="12">
      <c r="A242" s="161">
        <v>620</v>
      </c>
      <c r="B242" s="161" t="s">
        <v>396</v>
      </c>
      <c r="C242" s="161" t="s">
        <v>455</v>
      </c>
      <c r="D242" s="161" t="s">
        <v>462</v>
      </c>
      <c r="E242" s="161" t="s">
        <v>130</v>
      </c>
      <c r="F242" s="192">
        <v>67.404644221170003</v>
      </c>
      <c r="G242" s="192">
        <v>63.147412271299999</v>
      </c>
      <c r="H242" s="192">
        <v>4.2572319498700004</v>
      </c>
      <c r="I242" s="193">
        <f t="shared" si="34"/>
        <v>0.93684067323460596</v>
      </c>
      <c r="J242" s="193">
        <f t="shared" si="35"/>
        <v>6.3159326765394042E-2</v>
      </c>
      <c r="K242" s="138">
        <v>2472.4250000000002</v>
      </c>
      <c r="L242" s="192">
        <f t="shared" si="36"/>
        <v>0</v>
      </c>
      <c r="M242" s="192">
        <f t="shared" si="37"/>
        <v>2316.2683015220709</v>
      </c>
      <c r="N242" s="192">
        <f t="shared" si="38"/>
        <v>156.15669847792938</v>
      </c>
      <c r="O242" s="192">
        <v>159.93281260714448</v>
      </c>
      <c r="P242" s="192">
        <f t="shared" si="39"/>
        <v>0</v>
      </c>
      <c r="Q242" s="192">
        <f t="shared" si="40"/>
        <v>149.83156383518133</v>
      </c>
      <c r="R242" s="192">
        <f t="shared" si="41"/>
        <v>10.101248771963171</v>
      </c>
      <c r="S242" s="192">
        <f t="shared" si="42"/>
        <v>0</v>
      </c>
      <c r="T242" s="192">
        <f t="shared" si="43"/>
        <v>2466.0998653572524</v>
      </c>
      <c r="U242" s="192">
        <f t="shared" si="44"/>
        <v>166.25794724989254</v>
      </c>
    </row>
    <row r="243" spans="1:21" s="137" customFormat="1" ht="12">
      <c r="A243" s="161">
        <v>621</v>
      </c>
      <c r="B243" s="161" t="s">
        <v>396</v>
      </c>
      <c r="C243" s="161" t="s">
        <v>455</v>
      </c>
      <c r="D243" s="161" t="s">
        <v>462</v>
      </c>
      <c r="E243" s="161" t="s">
        <v>130</v>
      </c>
      <c r="F243" s="192">
        <v>53.894653155599997</v>
      </c>
      <c r="G243" s="192">
        <v>53.894653155599997</v>
      </c>
      <c r="H243" s="192">
        <v>0</v>
      </c>
      <c r="I243" s="193">
        <f t="shared" si="34"/>
        <v>1</v>
      </c>
      <c r="J243" s="193">
        <f t="shared" si="35"/>
        <v>0</v>
      </c>
      <c r="K243" s="138">
        <v>1975</v>
      </c>
      <c r="L243" s="192">
        <f t="shared" si="36"/>
        <v>0</v>
      </c>
      <c r="M243" s="192">
        <f t="shared" si="37"/>
        <v>1975</v>
      </c>
      <c r="N243" s="192">
        <f t="shared" si="38"/>
        <v>0</v>
      </c>
      <c r="O243" s="192">
        <v>376.22807603157298</v>
      </c>
      <c r="P243" s="192">
        <f t="shared" si="39"/>
        <v>0</v>
      </c>
      <c r="Q243" s="192">
        <f t="shared" si="40"/>
        <v>376.22807603157298</v>
      </c>
      <c r="R243" s="192">
        <f t="shared" si="41"/>
        <v>0</v>
      </c>
      <c r="S243" s="192">
        <f t="shared" si="42"/>
        <v>0</v>
      </c>
      <c r="T243" s="192">
        <f t="shared" si="43"/>
        <v>2351.228076031573</v>
      </c>
      <c r="U243" s="192">
        <f t="shared" si="44"/>
        <v>0</v>
      </c>
    </row>
    <row r="244" spans="1:21" s="137" customFormat="1" ht="12">
      <c r="A244" s="161">
        <v>622</v>
      </c>
      <c r="B244" s="161" t="s">
        <v>396</v>
      </c>
      <c r="C244" s="161" t="s">
        <v>455</v>
      </c>
      <c r="D244" s="161" t="s">
        <v>461</v>
      </c>
      <c r="E244" s="161" t="s">
        <v>130</v>
      </c>
      <c r="F244" s="192">
        <v>3.16423542212</v>
      </c>
      <c r="G244" s="192">
        <v>3.16423542212</v>
      </c>
      <c r="H244" s="192">
        <v>0</v>
      </c>
      <c r="I244" s="193">
        <f t="shared" si="34"/>
        <v>1</v>
      </c>
      <c r="J244" s="193">
        <f t="shared" si="35"/>
        <v>0</v>
      </c>
      <c r="K244" s="138">
        <v>21</v>
      </c>
      <c r="L244" s="192">
        <f t="shared" si="36"/>
        <v>0</v>
      </c>
      <c r="M244" s="192">
        <f t="shared" si="37"/>
        <v>21</v>
      </c>
      <c r="N244" s="192">
        <f t="shared" si="38"/>
        <v>0</v>
      </c>
      <c r="O244" s="192">
        <v>35.671939850000001</v>
      </c>
      <c r="P244" s="192">
        <f t="shared" si="39"/>
        <v>0</v>
      </c>
      <c r="Q244" s="192">
        <f t="shared" si="40"/>
        <v>35.671939850000001</v>
      </c>
      <c r="R244" s="192">
        <f t="shared" si="41"/>
        <v>0</v>
      </c>
      <c r="S244" s="192">
        <f t="shared" si="42"/>
        <v>0</v>
      </c>
      <c r="T244" s="192">
        <f t="shared" si="43"/>
        <v>56.671939850000001</v>
      </c>
      <c r="U244" s="192">
        <f t="shared" si="44"/>
        <v>0</v>
      </c>
    </row>
    <row r="245" spans="1:21" s="137" customFormat="1" ht="12">
      <c r="A245" s="161">
        <v>623</v>
      </c>
      <c r="B245" s="161" t="s">
        <v>396</v>
      </c>
      <c r="C245" s="161" t="s">
        <v>455</v>
      </c>
      <c r="D245" s="161" t="s">
        <v>462</v>
      </c>
      <c r="E245" s="161" t="s">
        <v>130</v>
      </c>
      <c r="F245" s="192">
        <v>53.641216381177607</v>
      </c>
      <c r="G245" s="192">
        <v>53.611131980400003</v>
      </c>
      <c r="H245" s="192">
        <v>3.0084400777599999E-2</v>
      </c>
      <c r="I245" s="193">
        <f t="shared" si="34"/>
        <v>0.99943915513466697</v>
      </c>
      <c r="J245" s="193">
        <f t="shared" si="35"/>
        <v>5.6084486533303224E-4</v>
      </c>
      <c r="K245" s="138">
        <v>2687</v>
      </c>
      <c r="L245" s="192">
        <f t="shared" si="36"/>
        <v>0</v>
      </c>
      <c r="M245" s="192">
        <f t="shared" si="37"/>
        <v>2685.4930098468503</v>
      </c>
      <c r="N245" s="192">
        <f t="shared" si="38"/>
        <v>1.5069901531498577</v>
      </c>
      <c r="O245" s="192">
        <v>212.44160683667693</v>
      </c>
      <c r="P245" s="192">
        <f t="shared" si="39"/>
        <v>0</v>
      </c>
      <c r="Q245" s="192">
        <f t="shared" si="40"/>
        <v>212.32246005229948</v>
      </c>
      <c r="R245" s="192">
        <f t="shared" si="41"/>
        <v>0.11914678437744905</v>
      </c>
      <c r="S245" s="192">
        <f t="shared" si="42"/>
        <v>0</v>
      </c>
      <c r="T245" s="192">
        <f t="shared" si="43"/>
        <v>2897.8154698991498</v>
      </c>
      <c r="U245" s="192">
        <f t="shared" si="44"/>
        <v>1.6261369375273067</v>
      </c>
    </row>
    <row r="246" spans="1:21" s="137" customFormat="1" ht="12">
      <c r="A246" s="161">
        <v>624</v>
      </c>
      <c r="B246" s="161" t="s">
        <v>396</v>
      </c>
      <c r="C246" s="161" t="s">
        <v>397</v>
      </c>
      <c r="D246" s="161" t="s">
        <v>437</v>
      </c>
      <c r="E246" s="161" t="s">
        <v>130</v>
      </c>
      <c r="F246" s="192">
        <v>63.0560694244</v>
      </c>
      <c r="G246" s="192">
        <v>63.0560694244</v>
      </c>
      <c r="H246" s="192">
        <v>0</v>
      </c>
      <c r="I246" s="193">
        <f t="shared" si="34"/>
        <v>1</v>
      </c>
      <c r="J246" s="193">
        <f t="shared" si="35"/>
        <v>0</v>
      </c>
      <c r="K246" s="138">
        <v>1914.0864845200001</v>
      </c>
      <c r="L246" s="192">
        <f t="shared" si="36"/>
        <v>0</v>
      </c>
      <c r="M246" s="192">
        <f t="shared" si="37"/>
        <v>1914.0864845200001</v>
      </c>
      <c r="N246" s="192">
        <f t="shared" si="38"/>
        <v>0</v>
      </c>
      <c r="O246" s="192">
        <v>388.91136530325855</v>
      </c>
      <c r="P246" s="192">
        <f t="shared" si="39"/>
        <v>0</v>
      </c>
      <c r="Q246" s="192">
        <f t="shared" si="40"/>
        <v>388.91136530325855</v>
      </c>
      <c r="R246" s="192">
        <f t="shared" si="41"/>
        <v>0</v>
      </c>
      <c r="S246" s="192">
        <f t="shared" si="42"/>
        <v>0</v>
      </c>
      <c r="T246" s="192">
        <f t="shared" si="43"/>
        <v>2302.9978498232585</v>
      </c>
      <c r="U246" s="192">
        <f t="shared" si="44"/>
        <v>0</v>
      </c>
    </row>
    <row r="247" spans="1:21" s="137" customFormat="1" ht="12">
      <c r="A247" s="161">
        <v>625</v>
      </c>
      <c r="B247" s="161" t="s">
        <v>396</v>
      </c>
      <c r="C247" s="161" t="s">
        <v>455</v>
      </c>
      <c r="D247" s="161" t="s">
        <v>463</v>
      </c>
      <c r="E247" s="161" t="s">
        <v>130</v>
      </c>
      <c r="F247" s="192">
        <v>114.52733175362</v>
      </c>
      <c r="G247" s="192">
        <v>105.52515203</v>
      </c>
      <c r="H247" s="192">
        <v>9.0021797236199994</v>
      </c>
      <c r="I247" s="193">
        <f t="shared" si="34"/>
        <v>0.92139710595034041</v>
      </c>
      <c r="J247" s="193">
        <f t="shared" si="35"/>
        <v>7.8602894049659588E-2</v>
      </c>
      <c r="K247" s="138">
        <v>5115.933</v>
      </c>
      <c r="L247" s="192">
        <f t="shared" si="36"/>
        <v>0</v>
      </c>
      <c r="M247" s="192">
        <f t="shared" si="37"/>
        <v>4713.805860435843</v>
      </c>
      <c r="N247" s="192">
        <f t="shared" si="38"/>
        <v>402.12713956415712</v>
      </c>
      <c r="O247" s="192">
        <v>3152.7943548682701</v>
      </c>
      <c r="P247" s="192">
        <f t="shared" si="39"/>
        <v>0</v>
      </c>
      <c r="Q247" s="192">
        <f t="shared" si="40"/>
        <v>2904.9755942321945</v>
      </c>
      <c r="R247" s="192">
        <f t="shared" si="41"/>
        <v>247.8187606360755</v>
      </c>
      <c r="S247" s="192">
        <f t="shared" si="42"/>
        <v>0</v>
      </c>
      <c r="T247" s="192">
        <f t="shared" si="43"/>
        <v>7618.7814546680374</v>
      </c>
      <c r="U247" s="192">
        <f t="shared" si="44"/>
        <v>649.94590020023259</v>
      </c>
    </row>
    <row r="248" spans="1:21" s="137" customFormat="1" ht="12">
      <c r="A248" s="161">
        <v>626</v>
      </c>
      <c r="B248" s="161" t="s">
        <v>396</v>
      </c>
      <c r="C248" s="161" t="s">
        <v>455</v>
      </c>
      <c r="D248" s="161" t="s">
        <v>463</v>
      </c>
      <c r="E248" s="161" t="s">
        <v>130</v>
      </c>
      <c r="F248" s="192">
        <v>121.12424904696999</v>
      </c>
      <c r="G248" s="192">
        <v>93.564260028500001</v>
      </c>
      <c r="H248" s="192">
        <v>27.559989018469999</v>
      </c>
      <c r="I248" s="193">
        <f t="shared" si="34"/>
        <v>0.7724651402562448</v>
      </c>
      <c r="J248" s="193">
        <f t="shared" si="35"/>
        <v>0.2275348597437552</v>
      </c>
      <c r="K248" s="138">
        <v>8038.8140000000003</v>
      </c>
      <c r="L248" s="192">
        <f t="shared" si="36"/>
        <v>0</v>
      </c>
      <c r="M248" s="192">
        <f t="shared" si="37"/>
        <v>6209.7035840038643</v>
      </c>
      <c r="N248" s="192">
        <f t="shared" si="38"/>
        <v>1829.1104159961358</v>
      </c>
      <c r="O248" s="192">
        <v>1046.0073757568277</v>
      </c>
      <c r="P248" s="192">
        <f t="shared" si="39"/>
        <v>0</v>
      </c>
      <c r="Q248" s="192">
        <f t="shared" si="40"/>
        <v>808.00423422306449</v>
      </c>
      <c r="R248" s="192">
        <f t="shared" si="41"/>
        <v>238.00314153376326</v>
      </c>
      <c r="S248" s="192">
        <f t="shared" si="42"/>
        <v>0</v>
      </c>
      <c r="T248" s="192">
        <f t="shared" si="43"/>
        <v>7017.7078182269288</v>
      </c>
      <c r="U248" s="192">
        <f t="shared" si="44"/>
        <v>2067.113557529899</v>
      </c>
    </row>
    <row r="249" spans="1:21" s="137" customFormat="1" ht="12">
      <c r="A249" s="161">
        <v>627</v>
      </c>
      <c r="B249" s="161" t="s">
        <v>396</v>
      </c>
      <c r="C249" s="161" t="s">
        <v>455</v>
      </c>
      <c r="D249" s="161" t="s">
        <v>463</v>
      </c>
      <c r="E249" s="161" t="s">
        <v>130</v>
      </c>
      <c r="F249" s="192">
        <v>101.94758607526001</v>
      </c>
      <c r="G249" s="192">
        <v>94.5035975662</v>
      </c>
      <c r="H249" s="192">
        <v>7.4439885090600004</v>
      </c>
      <c r="I249" s="193">
        <f t="shared" si="34"/>
        <v>0.92698219942584337</v>
      </c>
      <c r="J249" s="193">
        <f t="shared" si="35"/>
        <v>7.3017800574156633E-2</v>
      </c>
      <c r="K249" s="138">
        <v>3924.3820000000001</v>
      </c>
      <c r="L249" s="192">
        <f t="shared" si="36"/>
        <v>0</v>
      </c>
      <c r="M249" s="192">
        <f t="shared" si="37"/>
        <v>3637.8322577471899</v>
      </c>
      <c r="N249" s="192">
        <f t="shared" si="38"/>
        <v>286.54974225280995</v>
      </c>
      <c r="O249" s="192">
        <v>772.9099616662262</v>
      </c>
      <c r="P249" s="192">
        <f t="shared" si="39"/>
        <v>0</v>
      </c>
      <c r="Q249" s="192">
        <f t="shared" si="40"/>
        <v>716.47377622350268</v>
      </c>
      <c r="R249" s="192">
        <f t="shared" si="41"/>
        <v>56.436185442723549</v>
      </c>
      <c r="S249" s="192">
        <f t="shared" si="42"/>
        <v>0</v>
      </c>
      <c r="T249" s="192">
        <f t="shared" si="43"/>
        <v>4354.3060339706926</v>
      </c>
      <c r="U249" s="192">
        <f t="shared" si="44"/>
        <v>342.98592769553352</v>
      </c>
    </row>
    <row r="250" spans="1:21" s="137" customFormat="1" ht="12">
      <c r="A250" s="161">
        <v>628</v>
      </c>
      <c r="B250" s="161" t="s">
        <v>396</v>
      </c>
      <c r="C250" s="161" t="s">
        <v>455</v>
      </c>
      <c r="D250" s="161" t="s">
        <v>461</v>
      </c>
      <c r="E250" s="161" t="s">
        <v>130</v>
      </c>
      <c r="F250" s="192">
        <v>11.650410881599999</v>
      </c>
      <c r="G250" s="192">
        <v>11.650410881599999</v>
      </c>
      <c r="H250" s="192">
        <v>0</v>
      </c>
      <c r="I250" s="193">
        <f t="shared" si="34"/>
        <v>1</v>
      </c>
      <c r="J250" s="193">
        <f t="shared" si="35"/>
        <v>0</v>
      </c>
      <c r="K250" s="138">
        <v>15</v>
      </c>
      <c r="L250" s="192">
        <f t="shared" si="36"/>
        <v>0</v>
      </c>
      <c r="M250" s="192">
        <f t="shared" si="37"/>
        <v>15</v>
      </c>
      <c r="N250" s="192">
        <f t="shared" si="38"/>
        <v>0</v>
      </c>
      <c r="O250" s="192">
        <v>11.384155639999999</v>
      </c>
      <c r="P250" s="192">
        <f t="shared" si="39"/>
        <v>0</v>
      </c>
      <c r="Q250" s="192">
        <f t="shared" si="40"/>
        <v>11.384155639999999</v>
      </c>
      <c r="R250" s="192">
        <f t="shared" si="41"/>
        <v>0</v>
      </c>
      <c r="S250" s="192">
        <f t="shared" si="42"/>
        <v>0</v>
      </c>
      <c r="T250" s="192">
        <f t="shared" si="43"/>
        <v>26.384155639999999</v>
      </c>
      <c r="U250" s="192">
        <f t="shared" si="44"/>
        <v>0</v>
      </c>
    </row>
    <row r="251" spans="1:21" s="137" customFormat="1" ht="12">
      <c r="A251" s="161">
        <v>629</v>
      </c>
      <c r="B251" s="161" t="s">
        <v>396</v>
      </c>
      <c r="C251" s="161" t="s">
        <v>455</v>
      </c>
      <c r="D251" s="161" t="s">
        <v>464</v>
      </c>
      <c r="E251" s="161" t="s">
        <v>130</v>
      </c>
      <c r="F251" s="192">
        <v>77.248133967753787</v>
      </c>
      <c r="G251" s="192">
        <v>2.0294487353794466E-2</v>
      </c>
      <c r="H251" s="192">
        <v>77.227839480399993</v>
      </c>
      <c r="I251" s="193">
        <f t="shared" si="34"/>
        <v>2.6271815656111683E-4</v>
      </c>
      <c r="J251" s="193">
        <f t="shared" si="35"/>
        <v>0.99973728184343891</v>
      </c>
      <c r="K251" s="138">
        <v>4268.7022400899996</v>
      </c>
      <c r="L251" s="192">
        <f t="shared" si="36"/>
        <v>0</v>
      </c>
      <c r="M251" s="192">
        <f t="shared" si="37"/>
        <v>1.1214655834247547</v>
      </c>
      <c r="N251" s="192">
        <f t="shared" si="38"/>
        <v>4267.5807745065749</v>
      </c>
      <c r="O251" s="192">
        <v>620.09173684425286</v>
      </c>
      <c r="P251" s="192">
        <f t="shared" si="39"/>
        <v>0</v>
      </c>
      <c r="Q251" s="192">
        <f t="shared" si="40"/>
        <v>0.16290935800250328</v>
      </c>
      <c r="R251" s="192">
        <f t="shared" si="41"/>
        <v>619.92882748625038</v>
      </c>
      <c r="S251" s="192">
        <f t="shared" si="42"/>
        <v>0</v>
      </c>
      <c r="T251" s="192">
        <f t="shared" si="43"/>
        <v>1.2843749414272581</v>
      </c>
      <c r="U251" s="192">
        <f t="shared" si="44"/>
        <v>4887.5096019928251</v>
      </c>
    </row>
    <row r="252" spans="1:21" s="137" customFormat="1" ht="12">
      <c r="A252" s="161">
        <v>630</v>
      </c>
      <c r="B252" s="161" t="s">
        <v>396</v>
      </c>
      <c r="C252" s="161" t="s">
        <v>455</v>
      </c>
      <c r="D252" s="161" t="s">
        <v>461</v>
      </c>
      <c r="E252" s="161" t="s">
        <v>130</v>
      </c>
      <c r="F252" s="192">
        <v>0</v>
      </c>
      <c r="G252" s="192">
        <v>0</v>
      </c>
      <c r="H252" s="192">
        <v>0</v>
      </c>
      <c r="I252" s="193">
        <f t="shared" si="34"/>
        <v>0</v>
      </c>
      <c r="J252" s="193">
        <f t="shared" si="35"/>
        <v>1</v>
      </c>
      <c r="K252" s="138">
        <v>0</v>
      </c>
      <c r="L252" s="192">
        <f t="shared" si="36"/>
        <v>0</v>
      </c>
      <c r="M252" s="192">
        <f t="shared" si="37"/>
        <v>0</v>
      </c>
      <c r="N252" s="192">
        <f t="shared" si="38"/>
        <v>0</v>
      </c>
      <c r="O252" s="192">
        <v>10.905914470000001</v>
      </c>
      <c r="P252" s="192">
        <f t="shared" si="39"/>
        <v>0</v>
      </c>
      <c r="Q252" s="192">
        <f t="shared" si="40"/>
        <v>0</v>
      </c>
      <c r="R252" s="192">
        <f t="shared" si="41"/>
        <v>10.905914470000001</v>
      </c>
      <c r="S252" s="192">
        <f t="shared" si="42"/>
        <v>0</v>
      </c>
      <c r="T252" s="192">
        <f t="shared" si="43"/>
        <v>0</v>
      </c>
      <c r="U252" s="192">
        <f t="shared" si="44"/>
        <v>10.905914470000001</v>
      </c>
    </row>
    <row r="253" spans="1:21" s="137" customFormat="1" ht="12">
      <c r="A253" s="161">
        <v>631</v>
      </c>
      <c r="B253" s="161" t="s">
        <v>396</v>
      </c>
      <c r="C253" s="161" t="s">
        <v>455</v>
      </c>
      <c r="D253" s="161" t="s">
        <v>465</v>
      </c>
      <c r="E253" s="161" t="s">
        <v>130</v>
      </c>
      <c r="F253" s="192">
        <v>62.676627444200001</v>
      </c>
      <c r="G253" s="192">
        <v>62.676627444200001</v>
      </c>
      <c r="H253" s="192">
        <v>0</v>
      </c>
      <c r="I253" s="193">
        <f t="shared" si="34"/>
        <v>1</v>
      </c>
      <c r="J253" s="193">
        <f t="shared" si="35"/>
        <v>0</v>
      </c>
      <c r="K253" s="138">
        <v>2840</v>
      </c>
      <c r="L253" s="192">
        <f t="shared" si="36"/>
        <v>0</v>
      </c>
      <c r="M253" s="192">
        <f t="shared" si="37"/>
        <v>2840</v>
      </c>
      <c r="N253" s="192">
        <f t="shared" si="38"/>
        <v>0</v>
      </c>
      <c r="O253" s="192">
        <v>187.90973661054147</v>
      </c>
      <c r="P253" s="192">
        <f t="shared" si="39"/>
        <v>0</v>
      </c>
      <c r="Q253" s="192">
        <f t="shared" si="40"/>
        <v>187.90973661054147</v>
      </c>
      <c r="R253" s="192">
        <f t="shared" si="41"/>
        <v>0</v>
      </c>
      <c r="S253" s="192">
        <f t="shared" si="42"/>
        <v>0</v>
      </c>
      <c r="T253" s="192">
        <f t="shared" si="43"/>
        <v>3027.9097366105416</v>
      </c>
      <c r="U253" s="192">
        <f t="shared" si="44"/>
        <v>0</v>
      </c>
    </row>
    <row r="254" spans="1:21" s="137" customFormat="1" ht="12">
      <c r="A254" s="161">
        <v>632</v>
      </c>
      <c r="B254" s="161" t="s">
        <v>396</v>
      </c>
      <c r="C254" s="161" t="s">
        <v>455</v>
      </c>
      <c r="D254" s="161" t="s">
        <v>465</v>
      </c>
      <c r="E254" s="161" t="s">
        <v>130</v>
      </c>
      <c r="F254" s="192">
        <v>81.73511739636001</v>
      </c>
      <c r="G254" s="192">
        <v>72.137253600500003</v>
      </c>
      <c r="H254" s="192">
        <v>9.5978637958600004</v>
      </c>
      <c r="I254" s="193">
        <f t="shared" si="34"/>
        <v>0.88257356077049642</v>
      </c>
      <c r="J254" s="193">
        <f t="shared" si="35"/>
        <v>0.11742643922950358</v>
      </c>
      <c r="K254" s="138">
        <v>3348</v>
      </c>
      <c r="L254" s="192">
        <f t="shared" si="36"/>
        <v>0</v>
      </c>
      <c r="M254" s="192">
        <f t="shared" si="37"/>
        <v>2954.8562814596221</v>
      </c>
      <c r="N254" s="192">
        <f t="shared" si="38"/>
        <v>393.14371854037796</v>
      </c>
      <c r="O254" s="192">
        <v>273.06894354395547</v>
      </c>
      <c r="P254" s="192">
        <f t="shared" si="39"/>
        <v>0</v>
      </c>
      <c r="Q254" s="192">
        <f t="shared" si="40"/>
        <v>241.00342983942645</v>
      </c>
      <c r="R254" s="192">
        <f t="shared" si="41"/>
        <v>32.065513704529032</v>
      </c>
      <c r="S254" s="192">
        <f t="shared" si="42"/>
        <v>0</v>
      </c>
      <c r="T254" s="192">
        <f t="shared" si="43"/>
        <v>3195.8597112990487</v>
      </c>
      <c r="U254" s="192">
        <f t="shared" si="44"/>
        <v>425.20923224490701</v>
      </c>
    </row>
    <row r="255" spans="1:21" s="137" customFormat="1" ht="12">
      <c r="A255" s="161">
        <v>633</v>
      </c>
      <c r="B255" s="161" t="s">
        <v>396</v>
      </c>
      <c r="C255" s="161" t="s">
        <v>455</v>
      </c>
      <c r="D255" s="161" t="s">
        <v>466</v>
      </c>
      <c r="E255" s="161" t="s">
        <v>130</v>
      </c>
      <c r="F255" s="192">
        <v>84.789028617379358</v>
      </c>
      <c r="G255" s="192">
        <v>84.789015050000003</v>
      </c>
      <c r="H255" s="192">
        <v>1.35673793486E-5</v>
      </c>
      <c r="I255" s="193">
        <f t="shared" si="34"/>
        <v>0.99999983998661646</v>
      </c>
      <c r="J255" s="193">
        <f t="shared" si="35"/>
        <v>1.6001338354332262E-7</v>
      </c>
      <c r="K255" s="138">
        <v>813</v>
      </c>
      <c r="L255" s="192">
        <f t="shared" si="36"/>
        <v>0</v>
      </c>
      <c r="M255" s="192">
        <f t="shared" si="37"/>
        <v>812.99986990911918</v>
      </c>
      <c r="N255" s="192">
        <f t="shared" si="38"/>
        <v>1.3009088082072129E-4</v>
      </c>
      <c r="O255" s="192">
        <v>430.12843687383139</v>
      </c>
      <c r="P255" s="192">
        <f t="shared" si="39"/>
        <v>0</v>
      </c>
      <c r="Q255" s="192">
        <f t="shared" si="40"/>
        <v>430.12836804752487</v>
      </c>
      <c r="R255" s="192">
        <f t="shared" si="41"/>
        <v>6.8826306542382211E-5</v>
      </c>
      <c r="S255" s="192">
        <f t="shared" si="42"/>
        <v>0</v>
      </c>
      <c r="T255" s="192">
        <f t="shared" si="43"/>
        <v>1243.1282379566442</v>
      </c>
      <c r="U255" s="192">
        <f t="shared" si="44"/>
        <v>1.989171873631035E-4</v>
      </c>
    </row>
    <row r="256" spans="1:21" s="137" customFormat="1" ht="12">
      <c r="A256" s="161">
        <v>634</v>
      </c>
      <c r="B256" s="161" t="s">
        <v>396</v>
      </c>
      <c r="C256" s="161" t="s">
        <v>455</v>
      </c>
      <c r="D256" s="161" t="s">
        <v>459</v>
      </c>
      <c r="E256" s="161" t="s">
        <v>130</v>
      </c>
      <c r="F256" s="192">
        <v>10.999150341</v>
      </c>
      <c r="G256" s="192">
        <v>10.999150341</v>
      </c>
      <c r="H256" s="192">
        <v>0</v>
      </c>
      <c r="I256" s="193">
        <f t="shared" si="34"/>
        <v>1</v>
      </c>
      <c r="J256" s="193">
        <f t="shared" si="35"/>
        <v>0</v>
      </c>
      <c r="K256" s="138">
        <v>280</v>
      </c>
      <c r="L256" s="192">
        <f t="shared" si="36"/>
        <v>0</v>
      </c>
      <c r="M256" s="192">
        <f t="shared" si="37"/>
        <v>280</v>
      </c>
      <c r="N256" s="192">
        <f t="shared" si="38"/>
        <v>0</v>
      </c>
      <c r="O256" s="192">
        <v>204.51230027852844</v>
      </c>
      <c r="P256" s="192">
        <f t="shared" si="39"/>
        <v>0</v>
      </c>
      <c r="Q256" s="192">
        <f t="shared" si="40"/>
        <v>204.51230027852844</v>
      </c>
      <c r="R256" s="192">
        <f t="shared" si="41"/>
        <v>0</v>
      </c>
      <c r="S256" s="192">
        <f t="shared" si="42"/>
        <v>0</v>
      </c>
      <c r="T256" s="192">
        <f t="shared" si="43"/>
        <v>484.51230027852841</v>
      </c>
      <c r="U256" s="192">
        <f t="shared" si="44"/>
        <v>0</v>
      </c>
    </row>
    <row r="257" spans="1:21" s="137" customFormat="1" ht="12">
      <c r="A257" s="161">
        <v>635</v>
      </c>
      <c r="B257" s="161" t="s">
        <v>396</v>
      </c>
      <c r="C257" s="161" t="s">
        <v>455</v>
      </c>
      <c r="D257" s="161" t="s">
        <v>462</v>
      </c>
      <c r="E257" s="161" t="s">
        <v>130</v>
      </c>
      <c r="F257" s="192">
        <v>22.470901537500001</v>
      </c>
      <c r="G257" s="192">
        <v>22.470901537500001</v>
      </c>
      <c r="H257" s="192">
        <v>0</v>
      </c>
      <c r="I257" s="193">
        <f t="shared" si="34"/>
        <v>1</v>
      </c>
      <c r="J257" s="193">
        <f t="shared" si="35"/>
        <v>0</v>
      </c>
      <c r="K257" s="138">
        <v>1008</v>
      </c>
      <c r="L257" s="192">
        <f t="shared" si="36"/>
        <v>0</v>
      </c>
      <c r="M257" s="192">
        <f t="shared" si="37"/>
        <v>1008</v>
      </c>
      <c r="N257" s="192">
        <f t="shared" si="38"/>
        <v>0</v>
      </c>
      <c r="O257" s="192">
        <v>197.57163642480137</v>
      </c>
      <c r="P257" s="192">
        <f t="shared" si="39"/>
        <v>0</v>
      </c>
      <c r="Q257" s="192">
        <f t="shared" si="40"/>
        <v>197.57163642480137</v>
      </c>
      <c r="R257" s="192">
        <f t="shared" si="41"/>
        <v>0</v>
      </c>
      <c r="S257" s="192">
        <f t="shared" si="42"/>
        <v>0</v>
      </c>
      <c r="T257" s="192">
        <f t="shared" si="43"/>
        <v>1205.5716364248015</v>
      </c>
      <c r="U257" s="192">
        <f t="shared" si="44"/>
        <v>0</v>
      </c>
    </row>
    <row r="258" spans="1:21" s="137" customFormat="1" ht="12">
      <c r="A258" s="161">
        <v>636</v>
      </c>
      <c r="B258" s="161" t="s">
        <v>396</v>
      </c>
      <c r="C258" s="161" t="s">
        <v>455</v>
      </c>
      <c r="D258" s="161" t="s">
        <v>462</v>
      </c>
      <c r="E258" s="161" t="s">
        <v>130</v>
      </c>
      <c r="F258" s="192">
        <v>32.299980451572807</v>
      </c>
      <c r="G258" s="192">
        <v>32.2962999497</v>
      </c>
      <c r="H258" s="192">
        <v>3.6805018728100001E-3</v>
      </c>
      <c r="I258" s="193">
        <f t="shared" si="34"/>
        <v>0.99988605250463458</v>
      </c>
      <c r="J258" s="193">
        <f t="shared" si="35"/>
        <v>1.1394749536541848E-4</v>
      </c>
      <c r="K258" s="138">
        <v>1634.1389999999999</v>
      </c>
      <c r="L258" s="192">
        <f t="shared" si="36"/>
        <v>0</v>
      </c>
      <c r="M258" s="192">
        <f t="shared" si="37"/>
        <v>1633.9527939538709</v>
      </c>
      <c r="N258" s="192">
        <f t="shared" si="38"/>
        <v>0.18620604612894959</v>
      </c>
      <c r="O258" s="192">
        <v>377.81305018434227</v>
      </c>
      <c r="P258" s="192">
        <f t="shared" si="39"/>
        <v>0</v>
      </c>
      <c r="Q258" s="192">
        <f t="shared" si="40"/>
        <v>377.76999933355739</v>
      </c>
      <c r="R258" s="192">
        <f t="shared" si="41"/>
        <v>4.3050850784874965E-2</v>
      </c>
      <c r="S258" s="192">
        <f t="shared" si="42"/>
        <v>0</v>
      </c>
      <c r="T258" s="192">
        <f t="shared" si="43"/>
        <v>2011.7227932874284</v>
      </c>
      <c r="U258" s="192">
        <f t="shared" si="44"/>
        <v>0.22925689691382456</v>
      </c>
    </row>
    <row r="259" spans="1:21" s="137" customFormat="1" ht="12">
      <c r="A259" s="161">
        <v>637</v>
      </c>
      <c r="B259" s="161" t="s">
        <v>396</v>
      </c>
      <c r="C259" s="161" t="s">
        <v>455</v>
      </c>
      <c r="D259" s="161" t="s">
        <v>462</v>
      </c>
      <c r="E259" s="161" t="s">
        <v>130</v>
      </c>
      <c r="F259" s="192">
        <v>33.004388371899999</v>
      </c>
      <c r="G259" s="192">
        <v>21.402537743899998</v>
      </c>
      <c r="H259" s="192">
        <v>11.601850627999999</v>
      </c>
      <c r="I259" s="193">
        <f t="shared" si="34"/>
        <v>0.64847551491431854</v>
      </c>
      <c r="J259" s="193">
        <f t="shared" si="35"/>
        <v>0.35152448508568146</v>
      </c>
      <c r="K259" s="138">
        <v>921.90499999999997</v>
      </c>
      <c r="L259" s="192">
        <f t="shared" si="36"/>
        <v>0</v>
      </c>
      <c r="M259" s="192">
        <f t="shared" si="37"/>
        <v>597.83281957708482</v>
      </c>
      <c r="N259" s="192">
        <f t="shared" si="38"/>
        <v>324.07218042291515</v>
      </c>
      <c r="O259" s="192">
        <v>68.895029020000024</v>
      </c>
      <c r="P259" s="192">
        <f t="shared" si="39"/>
        <v>0</v>
      </c>
      <c r="Q259" s="192">
        <f t="shared" si="40"/>
        <v>44.676739418781438</v>
      </c>
      <c r="R259" s="192">
        <f t="shared" si="41"/>
        <v>24.21828960121859</v>
      </c>
      <c r="S259" s="192">
        <f t="shared" si="42"/>
        <v>0</v>
      </c>
      <c r="T259" s="192">
        <f t="shared" si="43"/>
        <v>642.5095589958662</v>
      </c>
      <c r="U259" s="192">
        <f t="shared" si="44"/>
        <v>348.29047002413375</v>
      </c>
    </row>
    <row r="260" spans="1:21" s="137" customFormat="1" ht="12">
      <c r="A260" s="161">
        <v>638</v>
      </c>
      <c r="B260" s="161" t="s">
        <v>396</v>
      </c>
      <c r="C260" s="161" t="s">
        <v>455</v>
      </c>
      <c r="D260" s="161" t="s">
        <v>462</v>
      </c>
      <c r="E260" s="161" t="s">
        <v>130</v>
      </c>
      <c r="F260" s="192">
        <v>43.536948613070003</v>
      </c>
      <c r="G260" s="192">
        <v>37.9320693385</v>
      </c>
      <c r="H260" s="192">
        <v>5.60487927457</v>
      </c>
      <c r="I260" s="193">
        <f t="shared" si="34"/>
        <v>0.87126155017470863</v>
      </c>
      <c r="J260" s="193">
        <f t="shared" si="35"/>
        <v>0.12873844982529137</v>
      </c>
      <c r="K260" s="138">
        <v>1304.2270000000001</v>
      </c>
      <c r="L260" s="192">
        <f t="shared" si="36"/>
        <v>0</v>
      </c>
      <c r="M260" s="192">
        <f t="shared" si="37"/>
        <v>1136.3228377997098</v>
      </c>
      <c r="N260" s="192">
        <f t="shared" si="38"/>
        <v>167.9041622002903</v>
      </c>
      <c r="O260" s="192">
        <v>95.140614692702485</v>
      </c>
      <c r="P260" s="192">
        <f t="shared" si="39"/>
        <v>0</v>
      </c>
      <c r="Q260" s="192">
        <f t="shared" si="40"/>
        <v>82.892359441738634</v>
      </c>
      <c r="R260" s="192">
        <f t="shared" si="41"/>
        <v>12.248255250963858</v>
      </c>
      <c r="S260" s="192">
        <f t="shared" si="42"/>
        <v>0</v>
      </c>
      <c r="T260" s="192">
        <f t="shared" si="43"/>
        <v>1219.2151972414483</v>
      </c>
      <c r="U260" s="192">
        <f t="shared" si="44"/>
        <v>180.15241745125417</v>
      </c>
    </row>
    <row r="261" spans="1:21" s="137" customFormat="1" ht="12">
      <c r="A261" s="161">
        <v>639</v>
      </c>
      <c r="B261" s="161" t="s">
        <v>396</v>
      </c>
      <c r="C261" s="161" t="s">
        <v>455</v>
      </c>
      <c r="D261" s="161" t="s">
        <v>459</v>
      </c>
      <c r="E261" s="161" t="s">
        <v>130</v>
      </c>
      <c r="F261" s="192">
        <v>51.157851265299996</v>
      </c>
      <c r="G261" s="192">
        <v>29.176483276999996</v>
      </c>
      <c r="H261" s="192">
        <v>21.981367988300001</v>
      </c>
      <c r="I261" s="193">
        <f t="shared" si="34"/>
        <v>0.57032268860733393</v>
      </c>
      <c r="J261" s="193">
        <f t="shared" si="35"/>
        <v>0.42967731139266607</v>
      </c>
      <c r="K261" s="138">
        <v>3904.776104</v>
      </c>
      <c r="L261" s="192">
        <f t="shared" si="36"/>
        <v>0</v>
      </c>
      <c r="M261" s="192">
        <f t="shared" si="37"/>
        <v>2226.9824060429505</v>
      </c>
      <c r="N261" s="192">
        <f t="shared" si="38"/>
        <v>1677.7936979570495</v>
      </c>
      <c r="O261" s="192">
        <v>1298.0359894372825</v>
      </c>
      <c r="P261" s="192">
        <f t="shared" si="39"/>
        <v>0</v>
      </c>
      <c r="Q261" s="192">
        <f t="shared" si="40"/>
        <v>740.29937540495189</v>
      </c>
      <c r="R261" s="192">
        <f t="shared" si="41"/>
        <v>557.73661403233064</v>
      </c>
      <c r="S261" s="192">
        <f t="shared" si="42"/>
        <v>0</v>
      </c>
      <c r="T261" s="192">
        <f t="shared" si="43"/>
        <v>2967.2817814479022</v>
      </c>
      <c r="U261" s="192">
        <f t="shared" si="44"/>
        <v>2235.5303119893802</v>
      </c>
    </row>
    <row r="262" spans="1:21" s="137" customFormat="1" ht="12">
      <c r="A262" s="161">
        <v>640</v>
      </c>
      <c r="B262" s="161" t="s">
        <v>396</v>
      </c>
      <c r="C262" s="161" t="s">
        <v>455</v>
      </c>
      <c r="D262" s="161" t="s">
        <v>459</v>
      </c>
      <c r="E262" s="161" t="s">
        <v>130</v>
      </c>
      <c r="F262" s="192">
        <v>46.234166679739999</v>
      </c>
      <c r="G262" s="192">
        <v>42.983492474099997</v>
      </c>
      <c r="H262" s="192">
        <v>3.2506742056400002</v>
      </c>
      <c r="I262" s="193">
        <f t="shared" si="34"/>
        <v>0.92969108261089384</v>
      </c>
      <c r="J262" s="193">
        <f t="shared" si="35"/>
        <v>7.0308917389106163E-2</v>
      </c>
      <c r="K262" s="138">
        <v>2162.5540000000001</v>
      </c>
      <c r="L262" s="192">
        <f t="shared" si="36"/>
        <v>0</v>
      </c>
      <c r="M262" s="192">
        <f t="shared" si="37"/>
        <v>2010.5071694645189</v>
      </c>
      <c r="N262" s="192">
        <f t="shared" si="38"/>
        <v>152.04683053548109</v>
      </c>
      <c r="O262" s="192">
        <v>1444.6981737667431</v>
      </c>
      <c r="P262" s="192">
        <f t="shared" si="39"/>
        <v>0</v>
      </c>
      <c r="Q262" s="192">
        <f t="shared" si="40"/>
        <v>1343.1230092151848</v>
      </c>
      <c r="R262" s="192">
        <f t="shared" si="41"/>
        <v>101.57516455155849</v>
      </c>
      <c r="S262" s="192">
        <f t="shared" si="42"/>
        <v>0</v>
      </c>
      <c r="T262" s="192">
        <f t="shared" si="43"/>
        <v>3353.6301786797039</v>
      </c>
      <c r="U262" s="192">
        <f t="shared" si="44"/>
        <v>253.62199508703958</v>
      </c>
    </row>
    <row r="263" spans="1:21" s="137" customFormat="1" ht="12">
      <c r="A263" s="161">
        <v>641</v>
      </c>
      <c r="B263" s="161" t="s">
        <v>396</v>
      </c>
      <c r="C263" s="161" t="s">
        <v>455</v>
      </c>
      <c r="D263" s="161" t="s">
        <v>459</v>
      </c>
      <c r="E263" s="161" t="s">
        <v>130</v>
      </c>
      <c r="F263" s="192">
        <v>20.254749599975998</v>
      </c>
      <c r="G263" s="192">
        <v>19.628163319399999</v>
      </c>
      <c r="H263" s="192">
        <v>0.62658628057599997</v>
      </c>
      <c r="I263" s="193">
        <f t="shared" si="34"/>
        <v>0.96906472343767003</v>
      </c>
      <c r="J263" s="193">
        <f t="shared" si="35"/>
        <v>3.0935276562329972E-2</v>
      </c>
      <c r="K263" s="138">
        <v>276.83499999999998</v>
      </c>
      <c r="L263" s="192">
        <f t="shared" si="36"/>
        <v>0</v>
      </c>
      <c r="M263" s="192">
        <f t="shared" si="37"/>
        <v>268.27103271286734</v>
      </c>
      <c r="N263" s="192">
        <f t="shared" si="38"/>
        <v>8.563967287132618</v>
      </c>
      <c r="O263" s="192">
        <v>765.10561040113714</v>
      </c>
      <c r="P263" s="192">
        <f t="shared" si="39"/>
        <v>0</v>
      </c>
      <c r="Q263" s="192">
        <f t="shared" si="40"/>
        <v>741.43685674398773</v>
      </c>
      <c r="R263" s="192">
        <f t="shared" si="41"/>
        <v>23.668753657149466</v>
      </c>
      <c r="S263" s="192">
        <f t="shared" si="42"/>
        <v>0</v>
      </c>
      <c r="T263" s="192">
        <f t="shared" si="43"/>
        <v>1009.7078894568551</v>
      </c>
      <c r="U263" s="192">
        <f t="shared" si="44"/>
        <v>32.232720944282086</v>
      </c>
    </row>
    <row r="264" spans="1:21" s="137" customFormat="1" ht="12">
      <c r="A264" s="161">
        <v>642</v>
      </c>
      <c r="B264" s="161" t="s">
        <v>396</v>
      </c>
      <c r="C264" s="161" t="s">
        <v>455</v>
      </c>
      <c r="D264" s="161" t="s">
        <v>459</v>
      </c>
      <c r="E264" s="161" t="s">
        <v>130</v>
      </c>
      <c r="F264" s="192">
        <v>34.263656449500004</v>
      </c>
      <c r="G264" s="192">
        <v>32.575274133500002</v>
      </c>
      <c r="H264" s="192">
        <v>1.688382316</v>
      </c>
      <c r="I264" s="193">
        <f t="shared" si="34"/>
        <v>0.9507238137736862</v>
      </c>
      <c r="J264" s="193">
        <f t="shared" si="35"/>
        <v>4.9276186226313801E-2</v>
      </c>
      <c r="K264" s="138">
        <v>822.755</v>
      </c>
      <c r="L264" s="192">
        <f t="shared" si="36"/>
        <v>0</v>
      </c>
      <c r="M264" s="192">
        <f t="shared" si="37"/>
        <v>782.2127714013692</v>
      </c>
      <c r="N264" s="192">
        <f t="shared" si="38"/>
        <v>40.542228598630814</v>
      </c>
      <c r="O264" s="192">
        <v>204.99295023242797</v>
      </c>
      <c r="P264" s="192">
        <f t="shared" si="39"/>
        <v>0</v>
      </c>
      <c r="Q264" s="192">
        <f t="shared" si="40"/>
        <v>194.89167944169338</v>
      </c>
      <c r="R264" s="192">
        <f t="shared" si="41"/>
        <v>10.101270790734597</v>
      </c>
      <c r="S264" s="192">
        <f t="shared" si="42"/>
        <v>0</v>
      </c>
      <c r="T264" s="192">
        <f t="shared" si="43"/>
        <v>977.10445084306252</v>
      </c>
      <c r="U264" s="192">
        <f t="shared" si="44"/>
        <v>50.64349938936541</v>
      </c>
    </row>
    <row r="265" spans="1:21" s="137" customFormat="1" ht="12">
      <c r="A265" s="161">
        <v>643</v>
      </c>
      <c r="B265" s="161" t="s">
        <v>396</v>
      </c>
      <c r="C265" s="161" t="s">
        <v>455</v>
      </c>
      <c r="D265" s="161" t="s">
        <v>459</v>
      </c>
      <c r="E265" s="161" t="s">
        <v>130</v>
      </c>
      <c r="F265" s="192">
        <v>31.095116439600002</v>
      </c>
      <c r="G265" s="192">
        <v>31.095116439600002</v>
      </c>
      <c r="H265" s="192">
        <v>0</v>
      </c>
      <c r="I265" s="193">
        <f t="shared" si="34"/>
        <v>1</v>
      </c>
      <c r="J265" s="193">
        <f t="shared" si="35"/>
        <v>0</v>
      </c>
      <c r="K265" s="138">
        <v>1411</v>
      </c>
      <c r="L265" s="192">
        <f t="shared" si="36"/>
        <v>0</v>
      </c>
      <c r="M265" s="192">
        <f t="shared" si="37"/>
        <v>1411</v>
      </c>
      <c r="N265" s="192">
        <f t="shared" si="38"/>
        <v>0</v>
      </c>
      <c r="O265" s="192">
        <v>102.60466202902165</v>
      </c>
      <c r="P265" s="192">
        <f t="shared" si="39"/>
        <v>0</v>
      </c>
      <c r="Q265" s="192">
        <f t="shared" si="40"/>
        <v>102.60466202902165</v>
      </c>
      <c r="R265" s="192">
        <f t="shared" si="41"/>
        <v>0</v>
      </c>
      <c r="S265" s="192">
        <f t="shared" si="42"/>
        <v>0</v>
      </c>
      <c r="T265" s="192">
        <f t="shared" si="43"/>
        <v>1513.6046620290217</v>
      </c>
      <c r="U265" s="192">
        <f t="shared" si="44"/>
        <v>0</v>
      </c>
    </row>
    <row r="266" spans="1:21" s="137" customFormat="1" ht="12">
      <c r="A266" s="161">
        <v>644</v>
      </c>
      <c r="B266" s="161" t="s">
        <v>396</v>
      </c>
      <c r="C266" s="161" t="s">
        <v>455</v>
      </c>
      <c r="D266" s="161" t="s">
        <v>459</v>
      </c>
      <c r="E266" s="161" t="s">
        <v>130</v>
      </c>
      <c r="F266" s="192">
        <v>33.972510640099998</v>
      </c>
      <c r="G266" s="192">
        <v>33.972510640099998</v>
      </c>
      <c r="H266" s="192">
        <v>0</v>
      </c>
      <c r="I266" s="193">
        <f t="shared" ref="I266:I329" si="45">IF(G266&gt;0,G266/F266,0)</f>
        <v>1</v>
      </c>
      <c r="J266" s="193">
        <f t="shared" ref="J266:J329" si="46">IF(E266="Greenfield",1-I266,0)</f>
        <v>0</v>
      </c>
      <c r="K266" s="138">
        <v>1451</v>
      </c>
      <c r="L266" s="192">
        <f t="shared" ref="L266:L329" si="47">IF($E266="Established",$K266,0)</f>
        <v>0</v>
      </c>
      <c r="M266" s="192">
        <f t="shared" ref="M266:M329" si="48">IF($E266="Greenfield",$K266*I266,0)</f>
        <v>1451</v>
      </c>
      <c r="N266" s="192">
        <f t="shared" ref="N266:N329" si="49">IF($E266="Greenfield",$K266*J266,0)</f>
        <v>0</v>
      </c>
      <c r="O266" s="192">
        <v>109.22777022</v>
      </c>
      <c r="P266" s="192">
        <f t="shared" ref="P266:P329" si="50">IF($E266="Established",$O266,0)</f>
        <v>0</v>
      </c>
      <c r="Q266" s="192">
        <f t="shared" ref="Q266:Q329" si="51">IF($E266="Greenfield",$O266*I266,0)</f>
        <v>109.22777022</v>
      </c>
      <c r="R266" s="192">
        <f t="shared" ref="R266:R329" si="52">IF($E266="Greenfield",$O266*J266,0)</f>
        <v>0</v>
      </c>
      <c r="S266" s="192">
        <f t="shared" ref="S266:S329" si="53">L266+P266</f>
        <v>0</v>
      </c>
      <c r="T266" s="192">
        <f t="shared" ref="T266:T329" si="54">M266+Q266</f>
        <v>1560.2277702199999</v>
      </c>
      <c r="U266" s="192">
        <f t="shared" ref="U266:U329" si="55">N266+R266</f>
        <v>0</v>
      </c>
    </row>
    <row r="267" spans="1:21" s="137" customFormat="1" ht="12">
      <c r="A267" s="161">
        <v>701</v>
      </c>
      <c r="B267" s="161" t="s">
        <v>396</v>
      </c>
      <c r="C267" s="161" t="s">
        <v>397</v>
      </c>
      <c r="D267" s="161" t="s">
        <v>467</v>
      </c>
      <c r="E267" s="161" t="s">
        <v>271</v>
      </c>
      <c r="F267" s="192">
        <v>20.026074213099999</v>
      </c>
      <c r="G267" s="192">
        <v>0</v>
      </c>
      <c r="H267" s="192">
        <v>0</v>
      </c>
      <c r="I267" s="193">
        <f t="shared" si="45"/>
        <v>0</v>
      </c>
      <c r="J267" s="193">
        <f t="shared" si="46"/>
        <v>0</v>
      </c>
      <c r="K267" s="138">
        <v>1074.8044395500001</v>
      </c>
      <c r="L267" s="192">
        <f t="shared" si="47"/>
        <v>1074.8044395500001</v>
      </c>
      <c r="M267" s="192">
        <f t="shared" si="48"/>
        <v>0</v>
      </c>
      <c r="N267" s="192">
        <f t="shared" si="49"/>
        <v>0</v>
      </c>
      <c r="O267" s="192">
        <v>1273.1759874165271</v>
      </c>
      <c r="P267" s="192">
        <f t="shared" si="50"/>
        <v>1273.1759874165271</v>
      </c>
      <c r="Q267" s="192">
        <f t="shared" si="51"/>
        <v>0</v>
      </c>
      <c r="R267" s="192">
        <f t="shared" si="52"/>
        <v>0</v>
      </c>
      <c r="S267" s="192">
        <f t="shared" si="53"/>
        <v>2347.9804269665274</v>
      </c>
      <c r="T267" s="192">
        <f t="shared" si="54"/>
        <v>0</v>
      </c>
      <c r="U267" s="192">
        <f t="shared" si="55"/>
        <v>0</v>
      </c>
    </row>
    <row r="268" spans="1:21" s="137" customFormat="1" ht="12">
      <c r="A268" s="161">
        <v>702</v>
      </c>
      <c r="B268" s="161" t="s">
        <v>396</v>
      </c>
      <c r="C268" s="161" t="s">
        <v>397</v>
      </c>
      <c r="D268" s="161" t="s">
        <v>467</v>
      </c>
      <c r="E268" s="161" t="s">
        <v>271</v>
      </c>
      <c r="F268" s="192">
        <v>50.717919973599997</v>
      </c>
      <c r="G268" s="192">
        <v>0</v>
      </c>
      <c r="H268" s="192">
        <v>0</v>
      </c>
      <c r="I268" s="193">
        <f t="shared" si="45"/>
        <v>0</v>
      </c>
      <c r="J268" s="193">
        <f t="shared" si="46"/>
        <v>0</v>
      </c>
      <c r="K268" s="138">
        <v>763.04736532599998</v>
      </c>
      <c r="L268" s="192">
        <f t="shared" si="47"/>
        <v>763.04736532599998</v>
      </c>
      <c r="M268" s="192">
        <f t="shared" si="48"/>
        <v>0</v>
      </c>
      <c r="N268" s="192">
        <f t="shared" si="49"/>
        <v>0</v>
      </c>
      <c r="O268" s="192">
        <v>488.84940735963983</v>
      </c>
      <c r="P268" s="192">
        <f t="shared" si="50"/>
        <v>488.84940735963983</v>
      </c>
      <c r="Q268" s="192">
        <f t="shared" si="51"/>
        <v>0</v>
      </c>
      <c r="R268" s="192">
        <f t="shared" si="52"/>
        <v>0</v>
      </c>
      <c r="S268" s="192">
        <f t="shared" si="53"/>
        <v>1251.8967726856399</v>
      </c>
      <c r="T268" s="192">
        <f t="shared" si="54"/>
        <v>0</v>
      </c>
      <c r="U268" s="192">
        <f t="shared" si="55"/>
        <v>0</v>
      </c>
    </row>
    <row r="269" spans="1:21" s="137" customFormat="1" ht="12">
      <c r="A269" s="161">
        <v>703</v>
      </c>
      <c r="B269" s="161" t="s">
        <v>396</v>
      </c>
      <c r="C269" s="161" t="s">
        <v>397</v>
      </c>
      <c r="D269" s="161" t="s">
        <v>468</v>
      </c>
      <c r="E269" s="161" t="s">
        <v>271</v>
      </c>
      <c r="F269" s="192">
        <v>55.901614548399998</v>
      </c>
      <c r="G269" s="192">
        <v>0</v>
      </c>
      <c r="H269" s="192">
        <v>0</v>
      </c>
      <c r="I269" s="193">
        <f t="shared" si="45"/>
        <v>0</v>
      </c>
      <c r="J269" s="193">
        <f t="shared" si="46"/>
        <v>0</v>
      </c>
      <c r="K269" s="138">
        <v>1325.1668996000001</v>
      </c>
      <c r="L269" s="192">
        <f t="shared" si="47"/>
        <v>1325.1668996000001</v>
      </c>
      <c r="M269" s="192">
        <f t="shared" si="48"/>
        <v>0</v>
      </c>
      <c r="N269" s="192">
        <f t="shared" si="49"/>
        <v>0</v>
      </c>
      <c r="O269" s="192">
        <v>701.69851897407739</v>
      </c>
      <c r="P269" s="192">
        <f t="shared" si="50"/>
        <v>701.69851897407739</v>
      </c>
      <c r="Q269" s="192">
        <f t="shared" si="51"/>
        <v>0</v>
      </c>
      <c r="R269" s="192">
        <f t="shared" si="52"/>
        <v>0</v>
      </c>
      <c r="S269" s="192">
        <f t="shared" si="53"/>
        <v>2026.8654185740775</v>
      </c>
      <c r="T269" s="192">
        <f t="shared" si="54"/>
        <v>0</v>
      </c>
      <c r="U269" s="192">
        <f t="shared" si="55"/>
        <v>0</v>
      </c>
    </row>
    <row r="270" spans="1:21" s="137" customFormat="1" ht="12">
      <c r="A270" s="161">
        <v>704</v>
      </c>
      <c r="B270" s="161" t="s">
        <v>396</v>
      </c>
      <c r="C270" s="161" t="s">
        <v>397</v>
      </c>
      <c r="D270" s="161" t="s">
        <v>469</v>
      </c>
      <c r="E270" s="161" t="s">
        <v>271</v>
      </c>
      <c r="F270" s="192">
        <v>115.993515433</v>
      </c>
      <c r="G270" s="192">
        <v>0</v>
      </c>
      <c r="H270" s="192">
        <v>0</v>
      </c>
      <c r="I270" s="193">
        <f t="shared" si="45"/>
        <v>0</v>
      </c>
      <c r="J270" s="193">
        <f t="shared" si="46"/>
        <v>0</v>
      </c>
      <c r="K270" s="138">
        <v>2325.8194002800001</v>
      </c>
      <c r="L270" s="192">
        <f t="shared" si="47"/>
        <v>2325.8194002800001</v>
      </c>
      <c r="M270" s="192">
        <f t="shared" si="48"/>
        <v>0</v>
      </c>
      <c r="N270" s="192">
        <f t="shared" si="49"/>
        <v>0</v>
      </c>
      <c r="O270" s="192">
        <v>580.28481439584368</v>
      </c>
      <c r="P270" s="192">
        <f t="shared" si="50"/>
        <v>580.28481439584368</v>
      </c>
      <c r="Q270" s="192">
        <f t="shared" si="51"/>
        <v>0</v>
      </c>
      <c r="R270" s="192">
        <f t="shared" si="52"/>
        <v>0</v>
      </c>
      <c r="S270" s="192">
        <f t="shared" si="53"/>
        <v>2906.1042146758437</v>
      </c>
      <c r="T270" s="192">
        <f t="shared" si="54"/>
        <v>0</v>
      </c>
      <c r="U270" s="192">
        <f t="shared" si="55"/>
        <v>0</v>
      </c>
    </row>
    <row r="271" spans="1:21" s="137" customFormat="1" ht="12">
      <c r="A271" s="161">
        <v>705</v>
      </c>
      <c r="B271" s="161" t="s">
        <v>396</v>
      </c>
      <c r="C271" s="161" t="s">
        <v>397</v>
      </c>
      <c r="D271" s="161" t="s">
        <v>470</v>
      </c>
      <c r="E271" s="161" t="s">
        <v>271</v>
      </c>
      <c r="F271" s="192">
        <v>4.2134998676400004</v>
      </c>
      <c r="G271" s="192">
        <v>0</v>
      </c>
      <c r="H271" s="192">
        <v>0</v>
      </c>
      <c r="I271" s="193">
        <f t="shared" si="45"/>
        <v>0</v>
      </c>
      <c r="J271" s="193">
        <f t="shared" si="46"/>
        <v>0</v>
      </c>
      <c r="K271" s="138">
        <v>0</v>
      </c>
      <c r="L271" s="192">
        <f t="shared" si="47"/>
        <v>0</v>
      </c>
      <c r="M271" s="192">
        <f t="shared" si="48"/>
        <v>0</v>
      </c>
      <c r="N271" s="192">
        <f t="shared" si="49"/>
        <v>0</v>
      </c>
      <c r="O271" s="192">
        <v>224.95623662533092</v>
      </c>
      <c r="P271" s="192">
        <f t="shared" si="50"/>
        <v>224.95623662533092</v>
      </c>
      <c r="Q271" s="192">
        <f t="shared" si="51"/>
        <v>0</v>
      </c>
      <c r="R271" s="192">
        <f t="shared" si="52"/>
        <v>0</v>
      </c>
      <c r="S271" s="192">
        <f t="shared" si="53"/>
        <v>224.95623662533092</v>
      </c>
      <c r="T271" s="192">
        <f t="shared" si="54"/>
        <v>0</v>
      </c>
      <c r="U271" s="192">
        <f t="shared" si="55"/>
        <v>0</v>
      </c>
    </row>
    <row r="272" spans="1:21" s="137" customFormat="1" ht="12">
      <c r="A272" s="161">
        <v>706</v>
      </c>
      <c r="B272" s="161" t="s">
        <v>396</v>
      </c>
      <c r="C272" s="161" t="s">
        <v>397</v>
      </c>
      <c r="D272" s="161" t="s">
        <v>470</v>
      </c>
      <c r="E272" s="161" t="s">
        <v>271</v>
      </c>
      <c r="F272" s="192">
        <v>82.161740716300002</v>
      </c>
      <c r="G272" s="192">
        <v>0</v>
      </c>
      <c r="H272" s="192">
        <v>0</v>
      </c>
      <c r="I272" s="193">
        <f t="shared" si="45"/>
        <v>0</v>
      </c>
      <c r="J272" s="193">
        <f t="shared" si="46"/>
        <v>0</v>
      </c>
      <c r="K272" s="138">
        <v>1966.22236608</v>
      </c>
      <c r="L272" s="192">
        <f t="shared" si="47"/>
        <v>1966.22236608</v>
      </c>
      <c r="M272" s="192">
        <f t="shared" si="48"/>
        <v>0</v>
      </c>
      <c r="N272" s="192">
        <f t="shared" si="49"/>
        <v>0</v>
      </c>
      <c r="O272" s="192">
        <v>199.08920459108171</v>
      </c>
      <c r="P272" s="192">
        <f t="shared" si="50"/>
        <v>199.08920459108171</v>
      </c>
      <c r="Q272" s="192">
        <f t="shared" si="51"/>
        <v>0</v>
      </c>
      <c r="R272" s="192">
        <f t="shared" si="52"/>
        <v>0</v>
      </c>
      <c r="S272" s="192">
        <f t="shared" si="53"/>
        <v>2165.3115706710819</v>
      </c>
      <c r="T272" s="192">
        <f t="shared" si="54"/>
        <v>0</v>
      </c>
      <c r="U272" s="192">
        <f t="shared" si="55"/>
        <v>0</v>
      </c>
    </row>
    <row r="273" spans="1:21" s="137" customFormat="1" ht="12">
      <c r="A273" s="161">
        <v>707</v>
      </c>
      <c r="B273" s="161" t="s">
        <v>396</v>
      </c>
      <c r="C273" s="161" t="s">
        <v>397</v>
      </c>
      <c r="D273" s="161" t="s">
        <v>470</v>
      </c>
      <c r="E273" s="161" t="s">
        <v>271</v>
      </c>
      <c r="F273" s="192">
        <v>53.275775827399997</v>
      </c>
      <c r="G273" s="192">
        <v>0</v>
      </c>
      <c r="H273" s="192">
        <v>0</v>
      </c>
      <c r="I273" s="193">
        <f t="shared" si="45"/>
        <v>0</v>
      </c>
      <c r="J273" s="193">
        <f t="shared" si="46"/>
        <v>0</v>
      </c>
      <c r="K273" s="138">
        <v>3220.0635713199999</v>
      </c>
      <c r="L273" s="192">
        <f t="shared" si="47"/>
        <v>3220.0635713199999</v>
      </c>
      <c r="M273" s="192">
        <f t="shared" si="48"/>
        <v>0</v>
      </c>
      <c r="N273" s="192">
        <f t="shared" si="49"/>
        <v>0</v>
      </c>
      <c r="O273" s="192">
        <v>482.73312809892928</v>
      </c>
      <c r="P273" s="192">
        <f t="shared" si="50"/>
        <v>482.73312809892928</v>
      </c>
      <c r="Q273" s="192">
        <f t="shared" si="51"/>
        <v>0</v>
      </c>
      <c r="R273" s="192">
        <f t="shared" si="52"/>
        <v>0</v>
      </c>
      <c r="S273" s="192">
        <f t="shared" si="53"/>
        <v>3702.7966994189292</v>
      </c>
      <c r="T273" s="192">
        <f t="shared" si="54"/>
        <v>0</v>
      </c>
      <c r="U273" s="192">
        <f t="shared" si="55"/>
        <v>0</v>
      </c>
    </row>
    <row r="274" spans="1:21" s="137" customFormat="1" ht="12">
      <c r="A274" s="161">
        <v>708</v>
      </c>
      <c r="B274" s="161" t="s">
        <v>396</v>
      </c>
      <c r="C274" s="161" t="s">
        <v>397</v>
      </c>
      <c r="D274" s="161" t="s">
        <v>471</v>
      </c>
      <c r="E274" s="161" t="s">
        <v>271</v>
      </c>
      <c r="F274" s="192">
        <v>52.6128981516</v>
      </c>
      <c r="G274" s="192">
        <v>0</v>
      </c>
      <c r="H274" s="192">
        <v>0</v>
      </c>
      <c r="I274" s="193">
        <f t="shared" si="45"/>
        <v>0</v>
      </c>
      <c r="J274" s="193">
        <f t="shared" si="46"/>
        <v>0</v>
      </c>
      <c r="K274" s="138">
        <v>0</v>
      </c>
      <c r="L274" s="192">
        <f t="shared" si="47"/>
        <v>0</v>
      </c>
      <c r="M274" s="192">
        <f t="shared" si="48"/>
        <v>0</v>
      </c>
      <c r="N274" s="192">
        <f t="shared" si="49"/>
        <v>0</v>
      </c>
      <c r="O274" s="192">
        <v>5008.4780668734011</v>
      </c>
      <c r="P274" s="192">
        <f t="shared" si="50"/>
        <v>5008.4780668734011</v>
      </c>
      <c r="Q274" s="192">
        <f t="shared" si="51"/>
        <v>0</v>
      </c>
      <c r="R274" s="192">
        <f t="shared" si="52"/>
        <v>0</v>
      </c>
      <c r="S274" s="192">
        <f t="shared" si="53"/>
        <v>5008.4780668734011</v>
      </c>
      <c r="T274" s="192">
        <f t="shared" si="54"/>
        <v>0</v>
      </c>
      <c r="U274" s="192">
        <f t="shared" si="55"/>
        <v>0</v>
      </c>
    </row>
    <row r="275" spans="1:21" s="137" customFormat="1" ht="12">
      <c r="A275" s="161">
        <v>709</v>
      </c>
      <c r="B275" s="161" t="s">
        <v>396</v>
      </c>
      <c r="C275" s="161" t="s">
        <v>397</v>
      </c>
      <c r="D275" s="161" t="s">
        <v>469</v>
      </c>
      <c r="E275" s="161" t="s">
        <v>271</v>
      </c>
      <c r="F275" s="192">
        <v>39.933333482599998</v>
      </c>
      <c r="G275" s="192">
        <v>0</v>
      </c>
      <c r="H275" s="192">
        <v>0</v>
      </c>
      <c r="I275" s="193">
        <f t="shared" si="45"/>
        <v>0</v>
      </c>
      <c r="J275" s="193">
        <f t="shared" si="46"/>
        <v>0</v>
      </c>
      <c r="K275" s="138">
        <v>936.86588810399996</v>
      </c>
      <c r="L275" s="192">
        <f t="shared" si="47"/>
        <v>936.86588810399996</v>
      </c>
      <c r="M275" s="192">
        <f t="shared" si="48"/>
        <v>0</v>
      </c>
      <c r="N275" s="192">
        <f t="shared" si="49"/>
        <v>0</v>
      </c>
      <c r="O275" s="192">
        <v>484.43899422207801</v>
      </c>
      <c r="P275" s="192">
        <f t="shared" si="50"/>
        <v>484.43899422207801</v>
      </c>
      <c r="Q275" s="192">
        <f t="shared" si="51"/>
        <v>0</v>
      </c>
      <c r="R275" s="192">
        <f t="shared" si="52"/>
        <v>0</v>
      </c>
      <c r="S275" s="192">
        <f t="shared" si="53"/>
        <v>1421.3048823260779</v>
      </c>
      <c r="T275" s="192">
        <f t="shared" si="54"/>
        <v>0</v>
      </c>
      <c r="U275" s="192">
        <f t="shared" si="55"/>
        <v>0</v>
      </c>
    </row>
    <row r="276" spans="1:21" s="137" customFormat="1" ht="12">
      <c r="A276" s="161">
        <v>710</v>
      </c>
      <c r="B276" s="161" t="s">
        <v>396</v>
      </c>
      <c r="C276" s="161" t="s">
        <v>397</v>
      </c>
      <c r="D276" s="161" t="s">
        <v>470</v>
      </c>
      <c r="E276" s="161" t="s">
        <v>271</v>
      </c>
      <c r="F276" s="192">
        <v>14.995100020800001</v>
      </c>
      <c r="G276" s="192">
        <v>0</v>
      </c>
      <c r="H276" s="192">
        <v>0</v>
      </c>
      <c r="I276" s="193">
        <f t="shared" si="45"/>
        <v>0</v>
      </c>
      <c r="J276" s="193">
        <f t="shared" si="46"/>
        <v>0</v>
      </c>
      <c r="K276" s="138">
        <v>1.2672131407100001E-7</v>
      </c>
      <c r="L276" s="192">
        <f t="shared" si="47"/>
        <v>1.2672131407100001E-7</v>
      </c>
      <c r="M276" s="192">
        <f t="shared" si="48"/>
        <v>0</v>
      </c>
      <c r="N276" s="192">
        <f t="shared" si="49"/>
        <v>0</v>
      </c>
      <c r="O276" s="192">
        <v>2391.7994224141967</v>
      </c>
      <c r="P276" s="192">
        <f t="shared" si="50"/>
        <v>2391.7994224141967</v>
      </c>
      <c r="Q276" s="192">
        <f t="shared" si="51"/>
        <v>0</v>
      </c>
      <c r="R276" s="192">
        <f t="shared" si="52"/>
        <v>0</v>
      </c>
      <c r="S276" s="192">
        <f t="shared" si="53"/>
        <v>2391.7994225409179</v>
      </c>
      <c r="T276" s="192">
        <f t="shared" si="54"/>
        <v>0</v>
      </c>
      <c r="U276" s="192">
        <f t="shared" si="55"/>
        <v>0</v>
      </c>
    </row>
    <row r="277" spans="1:21" s="137" customFormat="1" ht="12">
      <c r="A277" s="161">
        <v>711</v>
      </c>
      <c r="B277" s="161" t="s">
        <v>396</v>
      </c>
      <c r="C277" s="161" t="s">
        <v>397</v>
      </c>
      <c r="D277" s="161" t="s">
        <v>472</v>
      </c>
      <c r="E277" s="161" t="s">
        <v>271</v>
      </c>
      <c r="F277" s="192">
        <v>30.471508335999999</v>
      </c>
      <c r="G277" s="192">
        <v>0</v>
      </c>
      <c r="H277" s="192">
        <v>0</v>
      </c>
      <c r="I277" s="193">
        <f t="shared" si="45"/>
        <v>0</v>
      </c>
      <c r="J277" s="193">
        <f t="shared" si="46"/>
        <v>0</v>
      </c>
      <c r="K277" s="138">
        <v>733.507494124</v>
      </c>
      <c r="L277" s="192">
        <f t="shared" si="47"/>
        <v>733.507494124</v>
      </c>
      <c r="M277" s="192">
        <f t="shared" si="48"/>
        <v>0</v>
      </c>
      <c r="N277" s="192">
        <f t="shared" si="49"/>
        <v>0</v>
      </c>
      <c r="O277" s="192">
        <v>2316.0526345941821</v>
      </c>
      <c r="P277" s="192">
        <f t="shared" si="50"/>
        <v>2316.0526345941821</v>
      </c>
      <c r="Q277" s="192">
        <f t="shared" si="51"/>
        <v>0</v>
      </c>
      <c r="R277" s="192">
        <f t="shared" si="52"/>
        <v>0</v>
      </c>
      <c r="S277" s="192">
        <f t="shared" si="53"/>
        <v>3049.5601287181821</v>
      </c>
      <c r="T277" s="192">
        <f t="shared" si="54"/>
        <v>0</v>
      </c>
      <c r="U277" s="192">
        <f t="shared" si="55"/>
        <v>0</v>
      </c>
    </row>
    <row r="278" spans="1:21" s="137" customFormat="1" ht="12">
      <c r="A278" s="161">
        <v>712</v>
      </c>
      <c r="B278" s="161" t="s">
        <v>396</v>
      </c>
      <c r="C278" s="161" t="s">
        <v>397</v>
      </c>
      <c r="D278" s="161" t="s">
        <v>472</v>
      </c>
      <c r="E278" s="161" t="s">
        <v>271</v>
      </c>
      <c r="F278" s="192">
        <v>59.681525852699998</v>
      </c>
      <c r="G278" s="192">
        <v>0</v>
      </c>
      <c r="H278" s="192">
        <v>0</v>
      </c>
      <c r="I278" s="193">
        <f t="shared" si="45"/>
        <v>0</v>
      </c>
      <c r="J278" s="193">
        <f t="shared" si="46"/>
        <v>0</v>
      </c>
      <c r="K278" s="138">
        <v>2623.2479466</v>
      </c>
      <c r="L278" s="192">
        <f t="shared" si="47"/>
        <v>2623.2479466</v>
      </c>
      <c r="M278" s="192">
        <f t="shared" si="48"/>
        <v>0</v>
      </c>
      <c r="N278" s="192">
        <f t="shared" si="49"/>
        <v>0</v>
      </c>
      <c r="O278" s="192">
        <v>703.2527669217958</v>
      </c>
      <c r="P278" s="192">
        <f t="shared" si="50"/>
        <v>703.2527669217958</v>
      </c>
      <c r="Q278" s="192">
        <f t="shared" si="51"/>
        <v>0</v>
      </c>
      <c r="R278" s="192">
        <f t="shared" si="52"/>
        <v>0</v>
      </c>
      <c r="S278" s="192">
        <f t="shared" si="53"/>
        <v>3326.5007135217957</v>
      </c>
      <c r="T278" s="192">
        <f t="shared" si="54"/>
        <v>0</v>
      </c>
      <c r="U278" s="192">
        <f t="shared" si="55"/>
        <v>0</v>
      </c>
    </row>
    <row r="279" spans="1:21" s="137" customFormat="1" ht="12">
      <c r="A279" s="161">
        <v>713</v>
      </c>
      <c r="B279" s="161" t="s">
        <v>396</v>
      </c>
      <c r="C279" s="161" t="s">
        <v>397</v>
      </c>
      <c r="D279" s="161" t="s">
        <v>472</v>
      </c>
      <c r="E279" s="161" t="s">
        <v>271</v>
      </c>
      <c r="F279" s="192">
        <v>12.092611225000001</v>
      </c>
      <c r="G279" s="192">
        <v>0</v>
      </c>
      <c r="H279" s="192">
        <v>0</v>
      </c>
      <c r="I279" s="193">
        <f t="shared" si="45"/>
        <v>0</v>
      </c>
      <c r="J279" s="193">
        <f t="shared" si="46"/>
        <v>0</v>
      </c>
      <c r="K279" s="138">
        <v>84.449579243100004</v>
      </c>
      <c r="L279" s="192">
        <f t="shared" si="47"/>
        <v>84.449579243100004</v>
      </c>
      <c r="M279" s="192">
        <f t="shared" si="48"/>
        <v>0</v>
      </c>
      <c r="N279" s="192">
        <f t="shared" si="49"/>
        <v>0</v>
      </c>
      <c r="O279" s="192">
        <v>3913.2292932829682</v>
      </c>
      <c r="P279" s="192">
        <f t="shared" si="50"/>
        <v>3913.2292932829682</v>
      </c>
      <c r="Q279" s="192">
        <f t="shared" si="51"/>
        <v>0</v>
      </c>
      <c r="R279" s="192">
        <f t="shared" si="52"/>
        <v>0</v>
      </c>
      <c r="S279" s="192">
        <f t="shared" si="53"/>
        <v>3997.6788725260681</v>
      </c>
      <c r="T279" s="192">
        <f t="shared" si="54"/>
        <v>0</v>
      </c>
      <c r="U279" s="192">
        <f t="shared" si="55"/>
        <v>0</v>
      </c>
    </row>
    <row r="280" spans="1:21" s="137" customFormat="1" ht="12">
      <c r="A280" s="161">
        <v>714</v>
      </c>
      <c r="B280" s="161" t="s">
        <v>396</v>
      </c>
      <c r="C280" s="161" t="s">
        <v>397</v>
      </c>
      <c r="D280" s="161" t="s">
        <v>473</v>
      </c>
      <c r="E280" s="161" t="s">
        <v>271</v>
      </c>
      <c r="F280" s="192">
        <v>14.1557481423</v>
      </c>
      <c r="G280" s="192">
        <v>0</v>
      </c>
      <c r="H280" s="192">
        <v>0</v>
      </c>
      <c r="I280" s="193">
        <f t="shared" si="45"/>
        <v>0</v>
      </c>
      <c r="J280" s="193">
        <f t="shared" si="46"/>
        <v>0</v>
      </c>
      <c r="K280" s="138">
        <v>0</v>
      </c>
      <c r="L280" s="192">
        <f t="shared" si="47"/>
        <v>0</v>
      </c>
      <c r="M280" s="192">
        <f t="shared" si="48"/>
        <v>0</v>
      </c>
      <c r="N280" s="192">
        <f t="shared" si="49"/>
        <v>0</v>
      </c>
      <c r="O280" s="192">
        <v>1376.1045994706733</v>
      </c>
      <c r="P280" s="192">
        <f t="shared" si="50"/>
        <v>1376.1045994706733</v>
      </c>
      <c r="Q280" s="192">
        <f t="shared" si="51"/>
        <v>0</v>
      </c>
      <c r="R280" s="192">
        <f t="shared" si="52"/>
        <v>0</v>
      </c>
      <c r="S280" s="192">
        <f t="shared" si="53"/>
        <v>1376.1045994706733</v>
      </c>
      <c r="T280" s="192">
        <f t="shared" si="54"/>
        <v>0</v>
      </c>
      <c r="U280" s="192">
        <f t="shared" si="55"/>
        <v>0</v>
      </c>
    </row>
    <row r="281" spans="1:21" s="137" customFormat="1" ht="12">
      <c r="A281" s="161">
        <v>715</v>
      </c>
      <c r="B281" s="161" t="s">
        <v>396</v>
      </c>
      <c r="C281" s="161" t="s">
        <v>397</v>
      </c>
      <c r="D281" s="161" t="s">
        <v>473</v>
      </c>
      <c r="E281" s="161" t="s">
        <v>271</v>
      </c>
      <c r="F281" s="192">
        <v>11.6985112847</v>
      </c>
      <c r="G281" s="192">
        <v>0</v>
      </c>
      <c r="H281" s="192">
        <v>0</v>
      </c>
      <c r="I281" s="193">
        <f t="shared" si="45"/>
        <v>0</v>
      </c>
      <c r="J281" s="193">
        <f t="shared" si="46"/>
        <v>0</v>
      </c>
      <c r="K281" s="138">
        <v>0</v>
      </c>
      <c r="L281" s="192">
        <f t="shared" si="47"/>
        <v>0</v>
      </c>
      <c r="M281" s="192">
        <f t="shared" si="48"/>
        <v>0</v>
      </c>
      <c r="N281" s="192">
        <f t="shared" si="49"/>
        <v>0</v>
      </c>
      <c r="O281" s="192">
        <v>465.32842408679153</v>
      </c>
      <c r="P281" s="192">
        <f t="shared" si="50"/>
        <v>465.32842408679153</v>
      </c>
      <c r="Q281" s="192">
        <f t="shared" si="51"/>
        <v>0</v>
      </c>
      <c r="R281" s="192">
        <f t="shared" si="52"/>
        <v>0</v>
      </c>
      <c r="S281" s="192">
        <f t="shared" si="53"/>
        <v>465.32842408679153</v>
      </c>
      <c r="T281" s="192">
        <f t="shared" si="54"/>
        <v>0</v>
      </c>
      <c r="U281" s="192">
        <f t="shared" si="55"/>
        <v>0</v>
      </c>
    </row>
    <row r="282" spans="1:21" s="137" customFormat="1" ht="12">
      <c r="A282" s="161">
        <v>716</v>
      </c>
      <c r="B282" s="161" t="s">
        <v>396</v>
      </c>
      <c r="C282" s="161" t="s">
        <v>397</v>
      </c>
      <c r="D282" s="161" t="s">
        <v>474</v>
      </c>
      <c r="E282" s="161" t="s">
        <v>271</v>
      </c>
      <c r="F282" s="192">
        <v>17.540742721099999</v>
      </c>
      <c r="G282" s="192">
        <v>0</v>
      </c>
      <c r="H282" s="192">
        <v>0</v>
      </c>
      <c r="I282" s="193">
        <f t="shared" si="45"/>
        <v>0</v>
      </c>
      <c r="J282" s="193">
        <f t="shared" si="46"/>
        <v>0</v>
      </c>
      <c r="K282" s="138">
        <v>1422.5592194400001</v>
      </c>
      <c r="L282" s="192">
        <f t="shared" si="47"/>
        <v>1422.5592194400001</v>
      </c>
      <c r="M282" s="192">
        <f t="shared" si="48"/>
        <v>0</v>
      </c>
      <c r="N282" s="192">
        <f t="shared" si="49"/>
        <v>0</v>
      </c>
      <c r="O282" s="192">
        <v>8087.8094540806824</v>
      </c>
      <c r="P282" s="192">
        <f t="shared" si="50"/>
        <v>8087.8094540806824</v>
      </c>
      <c r="Q282" s="192">
        <f t="shared" si="51"/>
        <v>0</v>
      </c>
      <c r="R282" s="192">
        <f t="shared" si="52"/>
        <v>0</v>
      </c>
      <c r="S282" s="192">
        <f t="shared" si="53"/>
        <v>9510.3686735206829</v>
      </c>
      <c r="T282" s="192">
        <f t="shared" si="54"/>
        <v>0</v>
      </c>
      <c r="U282" s="192">
        <f t="shared" si="55"/>
        <v>0</v>
      </c>
    </row>
    <row r="283" spans="1:21" s="137" customFormat="1" ht="12">
      <c r="A283" s="161">
        <v>717</v>
      </c>
      <c r="B283" s="161" t="s">
        <v>396</v>
      </c>
      <c r="C283" s="161" t="s">
        <v>397</v>
      </c>
      <c r="D283" s="161" t="s">
        <v>469</v>
      </c>
      <c r="E283" s="161" t="s">
        <v>271</v>
      </c>
      <c r="F283" s="192">
        <v>17.2265908605</v>
      </c>
      <c r="G283" s="192">
        <v>0</v>
      </c>
      <c r="H283" s="192">
        <v>0</v>
      </c>
      <c r="I283" s="193">
        <f t="shared" si="45"/>
        <v>0</v>
      </c>
      <c r="J283" s="193">
        <f t="shared" si="46"/>
        <v>0</v>
      </c>
      <c r="K283" s="138">
        <v>3090.2185505000002</v>
      </c>
      <c r="L283" s="192">
        <f t="shared" si="47"/>
        <v>3090.2185505000002</v>
      </c>
      <c r="M283" s="192">
        <f t="shared" si="48"/>
        <v>0</v>
      </c>
      <c r="N283" s="192">
        <f t="shared" si="49"/>
        <v>0</v>
      </c>
      <c r="O283" s="192">
        <v>898.84637869030098</v>
      </c>
      <c r="P283" s="192">
        <f t="shared" si="50"/>
        <v>898.84637869030098</v>
      </c>
      <c r="Q283" s="192">
        <f t="shared" si="51"/>
        <v>0</v>
      </c>
      <c r="R283" s="192">
        <f t="shared" si="52"/>
        <v>0</v>
      </c>
      <c r="S283" s="192">
        <f t="shared" si="53"/>
        <v>3989.064929190301</v>
      </c>
      <c r="T283" s="192">
        <f t="shared" si="54"/>
        <v>0</v>
      </c>
      <c r="U283" s="192">
        <f t="shared" si="55"/>
        <v>0</v>
      </c>
    </row>
    <row r="284" spans="1:21" s="137" customFormat="1" ht="12">
      <c r="A284" s="161">
        <v>718</v>
      </c>
      <c r="B284" s="161" t="s">
        <v>396</v>
      </c>
      <c r="C284" s="161" t="s">
        <v>397</v>
      </c>
      <c r="D284" s="161" t="s">
        <v>469</v>
      </c>
      <c r="E284" s="161" t="s">
        <v>271</v>
      </c>
      <c r="F284" s="192">
        <v>11.3527883147</v>
      </c>
      <c r="G284" s="192">
        <v>0</v>
      </c>
      <c r="H284" s="192">
        <v>0</v>
      </c>
      <c r="I284" s="193">
        <f t="shared" si="45"/>
        <v>0</v>
      </c>
      <c r="J284" s="193">
        <f t="shared" si="46"/>
        <v>0</v>
      </c>
      <c r="K284" s="138">
        <v>0</v>
      </c>
      <c r="L284" s="192">
        <f t="shared" si="47"/>
        <v>0</v>
      </c>
      <c r="M284" s="192">
        <f t="shared" si="48"/>
        <v>0</v>
      </c>
      <c r="N284" s="192">
        <f t="shared" si="49"/>
        <v>0</v>
      </c>
      <c r="O284" s="192">
        <v>446.55295567980806</v>
      </c>
      <c r="P284" s="192">
        <f t="shared" si="50"/>
        <v>446.55295567980806</v>
      </c>
      <c r="Q284" s="192">
        <f t="shared" si="51"/>
        <v>0</v>
      </c>
      <c r="R284" s="192">
        <f t="shared" si="52"/>
        <v>0</v>
      </c>
      <c r="S284" s="192">
        <f t="shared" si="53"/>
        <v>446.55295567980806</v>
      </c>
      <c r="T284" s="192">
        <f t="shared" si="54"/>
        <v>0</v>
      </c>
      <c r="U284" s="192">
        <f t="shared" si="55"/>
        <v>0</v>
      </c>
    </row>
    <row r="285" spans="1:21" s="137" customFormat="1" ht="12">
      <c r="A285" s="161">
        <v>719</v>
      </c>
      <c r="B285" s="161" t="s">
        <v>396</v>
      </c>
      <c r="C285" s="161" t="s">
        <v>397</v>
      </c>
      <c r="D285" s="161" t="s">
        <v>469</v>
      </c>
      <c r="E285" s="161" t="s">
        <v>271</v>
      </c>
      <c r="F285" s="192">
        <v>16.1813410689</v>
      </c>
      <c r="G285" s="192">
        <v>0</v>
      </c>
      <c r="H285" s="192">
        <v>0</v>
      </c>
      <c r="I285" s="193">
        <f t="shared" si="45"/>
        <v>0</v>
      </c>
      <c r="J285" s="193">
        <f t="shared" si="46"/>
        <v>0</v>
      </c>
      <c r="K285" s="138">
        <v>2123.8945000899998</v>
      </c>
      <c r="L285" s="192">
        <f t="shared" si="47"/>
        <v>2123.8945000899998</v>
      </c>
      <c r="M285" s="192">
        <f t="shared" si="48"/>
        <v>0</v>
      </c>
      <c r="N285" s="192">
        <f t="shared" si="49"/>
        <v>0</v>
      </c>
      <c r="O285" s="192">
        <v>1789.3909433238612</v>
      </c>
      <c r="P285" s="192">
        <f t="shared" si="50"/>
        <v>1789.3909433238612</v>
      </c>
      <c r="Q285" s="192">
        <f t="shared" si="51"/>
        <v>0</v>
      </c>
      <c r="R285" s="192">
        <f t="shared" si="52"/>
        <v>0</v>
      </c>
      <c r="S285" s="192">
        <f t="shared" si="53"/>
        <v>3913.2854434138608</v>
      </c>
      <c r="T285" s="192">
        <f t="shared" si="54"/>
        <v>0</v>
      </c>
      <c r="U285" s="192">
        <f t="shared" si="55"/>
        <v>0</v>
      </c>
    </row>
    <row r="286" spans="1:21" s="137" customFormat="1" ht="12">
      <c r="A286" s="161">
        <v>720</v>
      </c>
      <c r="B286" s="161" t="s">
        <v>396</v>
      </c>
      <c r="C286" s="161" t="s">
        <v>397</v>
      </c>
      <c r="D286" s="161" t="s">
        <v>474</v>
      </c>
      <c r="E286" s="161" t="s">
        <v>271</v>
      </c>
      <c r="F286" s="192">
        <v>7.90405326553</v>
      </c>
      <c r="G286" s="192">
        <v>0</v>
      </c>
      <c r="H286" s="192">
        <v>0</v>
      </c>
      <c r="I286" s="193">
        <f t="shared" si="45"/>
        <v>0</v>
      </c>
      <c r="J286" s="193">
        <f t="shared" si="46"/>
        <v>0</v>
      </c>
      <c r="K286" s="138">
        <v>0</v>
      </c>
      <c r="L286" s="192">
        <f t="shared" si="47"/>
        <v>0</v>
      </c>
      <c r="M286" s="192">
        <f t="shared" si="48"/>
        <v>0</v>
      </c>
      <c r="N286" s="192">
        <f t="shared" si="49"/>
        <v>0</v>
      </c>
      <c r="O286" s="192">
        <v>3206.0220971204972</v>
      </c>
      <c r="P286" s="192">
        <f t="shared" si="50"/>
        <v>3206.0220971204972</v>
      </c>
      <c r="Q286" s="192">
        <f t="shared" si="51"/>
        <v>0</v>
      </c>
      <c r="R286" s="192">
        <f t="shared" si="52"/>
        <v>0</v>
      </c>
      <c r="S286" s="192">
        <f t="shared" si="53"/>
        <v>3206.0220971204972</v>
      </c>
      <c r="T286" s="192">
        <f t="shared" si="54"/>
        <v>0</v>
      </c>
      <c r="U286" s="192">
        <f t="shared" si="55"/>
        <v>0</v>
      </c>
    </row>
    <row r="287" spans="1:21" s="137" customFormat="1" ht="12">
      <c r="A287" s="161">
        <v>721</v>
      </c>
      <c r="B287" s="161" t="s">
        <v>396</v>
      </c>
      <c r="C287" s="161" t="s">
        <v>397</v>
      </c>
      <c r="D287" s="161" t="s">
        <v>474</v>
      </c>
      <c r="E287" s="161" t="s">
        <v>271</v>
      </c>
      <c r="F287" s="192">
        <v>9.4301114970699995</v>
      </c>
      <c r="G287" s="192">
        <v>0</v>
      </c>
      <c r="H287" s="192">
        <v>0</v>
      </c>
      <c r="I287" s="193">
        <f t="shared" si="45"/>
        <v>0</v>
      </c>
      <c r="J287" s="193">
        <f t="shared" si="46"/>
        <v>0</v>
      </c>
      <c r="K287" s="138">
        <v>0</v>
      </c>
      <c r="L287" s="192">
        <f t="shared" si="47"/>
        <v>0</v>
      </c>
      <c r="M287" s="192">
        <f t="shared" si="48"/>
        <v>0</v>
      </c>
      <c r="N287" s="192">
        <f t="shared" si="49"/>
        <v>0</v>
      </c>
      <c r="O287" s="192">
        <v>1178.169950409125</v>
      </c>
      <c r="P287" s="192">
        <f t="shared" si="50"/>
        <v>1178.169950409125</v>
      </c>
      <c r="Q287" s="192">
        <f t="shared" si="51"/>
        <v>0</v>
      </c>
      <c r="R287" s="192">
        <f t="shared" si="52"/>
        <v>0</v>
      </c>
      <c r="S287" s="192">
        <f t="shared" si="53"/>
        <v>1178.169950409125</v>
      </c>
      <c r="T287" s="192">
        <f t="shared" si="54"/>
        <v>0</v>
      </c>
      <c r="U287" s="192">
        <f t="shared" si="55"/>
        <v>0</v>
      </c>
    </row>
    <row r="288" spans="1:21" s="137" customFormat="1" ht="12">
      <c r="A288" s="161">
        <v>722</v>
      </c>
      <c r="B288" s="161" t="s">
        <v>396</v>
      </c>
      <c r="C288" s="161" t="s">
        <v>397</v>
      </c>
      <c r="D288" s="161" t="s">
        <v>475</v>
      </c>
      <c r="E288" s="161" t="s">
        <v>271</v>
      </c>
      <c r="F288" s="192">
        <v>9.8726902995499994</v>
      </c>
      <c r="G288" s="192">
        <v>0</v>
      </c>
      <c r="H288" s="192">
        <v>0</v>
      </c>
      <c r="I288" s="193">
        <f t="shared" si="45"/>
        <v>0</v>
      </c>
      <c r="J288" s="193">
        <f t="shared" si="46"/>
        <v>0</v>
      </c>
      <c r="K288" s="138">
        <v>0</v>
      </c>
      <c r="L288" s="192">
        <f t="shared" si="47"/>
        <v>0</v>
      </c>
      <c r="M288" s="192">
        <f t="shared" si="48"/>
        <v>0</v>
      </c>
      <c r="N288" s="192">
        <f t="shared" si="49"/>
        <v>0</v>
      </c>
      <c r="O288" s="192">
        <v>2594.3463930853559</v>
      </c>
      <c r="P288" s="192">
        <f t="shared" si="50"/>
        <v>2594.3463930853559</v>
      </c>
      <c r="Q288" s="192">
        <f t="shared" si="51"/>
        <v>0</v>
      </c>
      <c r="R288" s="192">
        <f t="shared" si="52"/>
        <v>0</v>
      </c>
      <c r="S288" s="192">
        <f t="shared" si="53"/>
        <v>2594.3463930853559</v>
      </c>
      <c r="T288" s="192">
        <f t="shared" si="54"/>
        <v>0</v>
      </c>
      <c r="U288" s="192">
        <f t="shared" si="55"/>
        <v>0</v>
      </c>
    </row>
    <row r="289" spans="1:21" s="137" customFormat="1" ht="12">
      <c r="A289" s="161">
        <v>723</v>
      </c>
      <c r="B289" s="161" t="s">
        <v>396</v>
      </c>
      <c r="C289" s="161" t="s">
        <v>397</v>
      </c>
      <c r="D289" s="161" t="s">
        <v>470</v>
      </c>
      <c r="E289" s="161" t="s">
        <v>271</v>
      </c>
      <c r="F289" s="192">
        <v>9.7694422578399998</v>
      </c>
      <c r="G289" s="192">
        <v>0</v>
      </c>
      <c r="H289" s="192">
        <v>0</v>
      </c>
      <c r="I289" s="193">
        <f t="shared" si="45"/>
        <v>0</v>
      </c>
      <c r="J289" s="193">
        <f t="shared" si="46"/>
        <v>0</v>
      </c>
      <c r="K289" s="138">
        <v>0</v>
      </c>
      <c r="L289" s="192">
        <f t="shared" si="47"/>
        <v>0</v>
      </c>
      <c r="M289" s="192">
        <f t="shared" si="48"/>
        <v>0</v>
      </c>
      <c r="N289" s="192">
        <f t="shared" si="49"/>
        <v>0</v>
      </c>
      <c r="O289" s="192">
        <v>1954.2728962254359</v>
      </c>
      <c r="P289" s="192">
        <f t="shared" si="50"/>
        <v>1954.2728962254359</v>
      </c>
      <c r="Q289" s="192">
        <f t="shared" si="51"/>
        <v>0</v>
      </c>
      <c r="R289" s="192">
        <f t="shared" si="52"/>
        <v>0</v>
      </c>
      <c r="S289" s="192">
        <f t="shared" si="53"/>
        <v>1954.2728962254359</v>
      </c>
      <c r="T289" s="192">
        <f t="shared" si="54"/>
        <v>0</v>
      </c>
      <c r="U289" s="192">
        <f t="shared" si="55"/>
        <v>0</v>
      </c>
    </row>
    <row r="290" spans="1:21" s="137" customFormat="1" ht="12">
      <c r="A290" s="161">
        <v>724</v>
      </c>
      <c r="B290" s="161" t="s">
        <v>396</v>
      </c>
      <c r="C290" s="161" t="s">
        <v>397</v>
      </c>
      <c r="D290" s="161" t="s">
        <v>475</v>
      </c>
      <c r="E290" s="161" t="s">
        <v>271</v>
      </c>
      <c r="F290" s="192">
        <v>8.6857333406600006</v>
      </c>
      <c r="G290" s="192">
        <v>0</v>
      </c>
      <c r="H290" s="192">
        <v>0</v>
      </c>
      <c r="I290" s="193">
        <f t="shared" si="45"/>
        <v>0</v>
      </c>
      <c r="J290" s="193">
        <f t="shared" si="46"/>
        <v>0</v>
      </c>
      <c r="K290" s="138">
        <v>6.9516720872199996E-7</v>
      </c>
      <c r="L290" s="192">
        <f t="shared" si="47"/>
        <v>6.9516720872199996E-7</v>
      </c>
      <c r="M290" s="192">
        <f t="shared" si="48"/>
        <v>0</v>
      </c>
      <c r="N290" s="192">
        <f t="shared" si="49"/>
        <v>0</v>
      </c>
      <c r="O290" s="192">
        <v>4009.5744288199044</v>
      </c>
      <c r="P290" s="192">
        <f t="shared" si="50"/>
        <v>4009.5744288199044</v>
      </c>
      <c r="Q290" s="192">
        <f t="shared" si="51"/>
        <v>0</v>
      </c>
      <c r="R290" s="192">
        <f t="shared" si="52"/>
        <v>0</v>
      </c>
      <c r="S290" s="192">
        <f t="shared" si="53"/>
        <v>4009.5744295150716</v>
      </c>
      <c r="T290" s="192">
        <f t="shared" si="54"/>
        <v>0</v>
      </c>
      <c r="U290" s="192">
        <f t="shared" si="55"/>
        <v>0</v>
      </c>
    </row>
    <row r="291" spans="1:21" s="137" customFormat="1" ht="12">
      <c r="A291" s="161">
        <v>725</v>
      </c>
      <c r="B291" s="161" t="s">
        <v>396</v>
      </c>
      <c r="C291" s="161" t="s">
        <v>397</v>
      </c>
      <c r="D291" s="161" t="s">
        <v>475</v>
      </c>
      <c r="E291" s="161" t="s">
        <v>271</v>
      </c>
      <c r="F291" s="192">
        <v>26.790809885800002</v>
      </c>
      <c r="G291" s="192">
        <v>0</v>
      </c>
      <c r="H291" s="192">
        <v>0</v>
      </c>
      <c r="I291" s="193">
        <f t="shared" si="45"/>
        <v>0</v>
      </c>
      <c r="J291" s="193">
        <f t="shared" si="46"/>
        <v>0</v>
      </c>
      <c r="K291" s="138">
        <v>0</v>
      </c>
      <c r="L291" s="192">
        <f t="shared" si="47"/>
        <v>0</v>
      </c>
      <c r="M291" s="192">
        <f t="shared" si="48"/>
        <v>0</v>
      </c>
      <c r="N291" s="192">
        <f t="shared" si="49"/>
        <v>0</v>
      </c>
      <c r="O291" s="192">
        <v>4922.8321025264904</v>
      </c>
      <c r="P291" s="192">
        <f t="shared" si="50"/>
        <v>4922.8321025264904</v>
      </c>
      <c r="Q291" s="192">
        <f t="shared" si="51"/>
        <v>0</v>
      </c>
      <c r="R291" s="192">
        <f t="shared" si="52"/>
        <v>0</v>
      </c>
      <c r="S291" s="192">
        <f t="shared" si="53"/>
        <v>4922.8321025264904</v>
      </c>
      <c r="T291" s="192">
        <f t="shared" si="54"/>
        <v>0</v>
      </c>
      <c r="U291" s="192">
        <f t="shared" si="55"/>
        <v>0</v>
      </c>
    </row>
    <row r="292" spans="1:21" s="137" customFormat="1" ht="12">
      <c r="A292" s="161">
        <v>726</v>
      </c>
      <c r="B292" s="161" t="s">
        <v>396</v>
      </c>
      <c r="C292" s="161" t="s">
        <v>397</v>
      </c>
      <c r="D292" s="161" t="s">
        <v>475</v>
      </c>
      <c r="E292" s="161" t="s">
        <v>271</v>
      </c>
      <c r="F292" s="192">
        <v>62.2178836187</v>
      </c>
      <c r="G292" s="192">
        <v>0</v>
      </c>
      <c r="H292" s="192">
        <v>0</v>
      </c>
      <c r="I292" s="193">
        <f t="shared" si="45"/>
        <v>0</v>
      </c>
      <c r="J292" s="193">
        <f t="shared" si="46"/>
        <v>0</v>
      </c>
      <c r="K292" s="138">
        <v>1477.45743937</v>
      </c>
      <c r="L292" s="192">
        <f t="shared" si="47"/>
        <v>1477.45743937</v>
      </c>
      <c r="M292" s="192">
        <f t="shared" si="48"/>
        <v>0</v>
      </c>
      <c r="N292" s="192">
        <f t="shared" si="49"/>
        <v>0</v>
      </c>
      <c r="O292" s="192">
        <v>491.21897372375003</v>
      </c>
      <c r="P292" s="192">
        <f t="shared" si="50"/>
        <v>491.21897372375003</v>
      </c>
      <c r="Q292" s="192">
        <f t="shared" si="51"/>
        <v>0</v>
      </c>
      <c r="R292" s="192">
        <f t="shared" si="52"/>
        <v>0</v>
      </c>
      <c r="S292" s="192">
        <f t="shared" si="53"/>
        <v>1968.6764130937499</v>
      </c>
      <c r="T292" s="192">
        <f t="shared" si="54"/>
        <v>0</v>
      </c>
      <c r="U292" s="192">
        <f t="shared" si="55"/>
        <v>0</v>
      </c>
    </row>
    <row r="293" spans="1:21" s="137" customFormat="1" ht="12">
      <c r="A293" s="161">
        <v>727</v>
      </c>
      <c r="B293" s="161" t="s">
        <v>396</v>
      </c>
      <c r="C293" s="161" t="s">
        <v>397</v>
      </c>
      <c r="D293" s="161" t="s">
        <v>474</v>
      </c>
      <c r="E293" s="161" t="s">
        <v>271</v>
      </c>
      <c r="F293" s="192">
        <v>56.450873696099997</v>
      </c>
      <c r="G293" s="192">
        <v>0</v>
      </c>
      <c r="H293" s="192">
        <v>0</v>
      </c>
      <c r="I293" s="193">
        <f t="shared" si="45"/>
        <v>0</v>
      </c>
      <c r="J293" s="193">
        <f t="shared" si="46"/>
        <v>0</v>
      </c>
      <c r="K293" s="138">
        <v>2350.5367112899999</v>
      </c>
      <c r="L293" s="192">
        <f t="shared" si="47"/>
        <v>2350.5367112899999</v>
      </c>
      <c r="M293" s="192">
        <f t="shared" si="48"/>
        <v>0</v>
      </c>
      <c r="N293" s="192">
        <f t="shared" si="49"/>
        <v>0</v>
      </c>
      <c r="O293" s="192">
        <v>356.63432962559534</v>
      </c>
      <c r="P293" s="192">
        <f t="shared" si="50"/>
        <v>356.63432962559534</v>
      </c>
      <c r="Q293" s="192">
        <f t="shared" si="51"/>
        <v>0</v>
      </c>
      <c r="R293" s="192">
        <f t="shared" si="52"/>
        <v>0</v>
      </c>
      <c r="S293" s="192">
        <f t="shared" si="53"/>
        <v>2707.1710409155953</v>
      </c>
      <c r="T293" s="192">
        <f t="shared" si="54"/>
        <v>0</v>
      </c>
      <c r="U293" s="192">
        <f t="shared" si="55"/>
        <v>0</v>
      </c>
    </row>
    <row r="294" spans="1:21" s="137" customFormat="1" ht="12">
      <c r="A294" s="161">
        <v>728</v>
      </c>
      <c r="B294" s="161" t="s">
        <v>396</v>
      </c>
      <c r="C294" s="161" t="s">
        <v>397</v>
      </c>
      <c r="D294" s="161" t="s">
        <v>474</v>
      </c>
      <c r="E294" s="161" t="s">
        <v>271</v>
      </c>
      <c r="F294" s="192">
        <v>24.210412118899999</v>
      </c>
      <c r="G294" s="192">
        <v>0</v>
      </c>
      <c r="H294" s="192">
        <v>0</v>
      </c>
      <c r="I294" s="193">
        <f t="shared" si="45"/>
        <v>0</v>
      </c>
      <c r="J294" s="193">
        <f t="shared" si="46"/>
        <v>0</v>
      </c>
      <c r="K294" s="138">
        <v>1381.7775192199999</v>
      </c>
      <c r="L294" s="192">
        <f t="shared" si="47"/>
        <v>1381.7775192199999</v>
      </c>
      <c r="M294" s="192">
        <f t="shared" si="48"/>
        <v>0</v>
      </c>
      <c r="N294" s="192">
        <f t="shared" si="49"/>
        <v>0</v>
      </c>
      <c r="O294" s="192">
        <v>536.01871027123889</v>
      </c>
      <c r="P294" s="192">
        <f t="shared" si="50"/>
        <v>536.01871027123889</v>
      </c>
      <c r="Q294" s="192">
        <f t="shared" si="51"/>
        <v>0</v>
      </c>
      <c r="R294" s="192">
        <f t="shared" si="52"/>
        <v>0</v>
      </c>
      <c r="S294" s="192">
        <f t="shared" si="53"/>
        <v>1917.7962294912388</v>
      </c>
      <c r="T294" s="192">
        <f t="shared" si="54"/>
        <v>0</v>
      </c>
      <c r="U294" s="192">
        <f t="shared" si="55"/>
        <v>0</v>
      </c>
    </row>
    <row r="295" spans="1:21" s="137" customFormat="1" ht="12">
      <c r="A295" s="161">
        <v>729</v>
      </c>
      <c r="B295" s="161" t="s">
        <v>396</v>
      </c>
      <c r="C295" s="161" t="s">
        <v>397</v>
      </c>
      <c r="D295" s="161" t="s">
        <v>476</v>
      </c>
      <c r="E295" s="161" t="s">
        <v>271</v>
      </c>
      <c r="F295" s="192">
        <v>47.770906257900002</v>
      </c>
      <c r="G295" s="192">
        <v>0</v>
      </c>
      <c r="H295" s="192">
        <v>0</v>
      </c>
      <c r="I295" s="193">
        <f t="shared" si="45"/>
        <v>0</v>
      </c>
      <c r="J295" s="193">
        <f t="shared" si="46"/>
        <v>0</v>
      </c>
      <c r="K295" s="138">
        <v>1463.10545247</v>
      </c>
      <c r="L295" s="192">
        <f t="shared" si="47"/>
        <v>1463.10545247</v>
      </c>
      <c r="M295" s="192">
        <f t="shared" si="48"/>
        <v>0</v>
      </c>
      <c r="N295" s="192">
        <f t="shared" si="49"/>
        <v>0</v>
      </c>
      <c r="O295" s="192">
        <v>142.60764689374653</v>
      </c>
      <c r="P295" s="192">
        <f t="shared" si="50"/>
        <v>142.60764689374653</v>
      </c>
      <c r="Q295" s="192">
        <f t="shared" si="51"/>
        <v>0</v>
      </c>
      <c r="R295" s="192">
        <f t="shared" si="52"/>
        <v>0</v>
      </c>
      <c r="S295" s="192">
        <f t="shared" si="53"/>
        <v>1605.7130993637466</v>
      </c>
      <c r="T295" s="192">
        <f t="shared" si="54"/>
        <v>0</v>
      </c>
      <c r="U295" s="192">
        <f t="shared" si="55"/>
        <v>0</v>
      </c>
    </row>
    <row r="296" spans="1:21" s="137" customFormat="1" ht="12">
      <c r="A296" s="161">
        <v>730</v>
      </c>
      <c r="B296" s="161" t="s">
        <v>396</v>
      </c>
      <c r="C296" s="161" t="s">
        <v>397</v>
      </c>
      <c r="D296" s="161" t="s">
        <v>473</v>
      </c>
      <c r="E296" s="161" t="s">
        <v>271</v>
      </c>
      <c r="F296" s="192">
        <v>19.860927651099999</v>
      </c>
      <c r="G296" s="192">
        <v>0</v>
      </c>
      <c r="H296" s="192">
        <v>0</v>
      </c>
      <c r="I296" s="193">
        <f t="shared" si="45"/>
        <v>0</v>
      </c>
      <c r="J296" s="193">
        <f t="shared" si="46"/>
        <v>0</v>
      </c>
      <c r="K296" s="138">
        <v>0</v>
      </c>
      <c r="L296" s="192">
        <f t="shared" si="47"/>
        <v>0</v>
      </c>
      <c r="M296" s="192">
        <f t="shared" si="48"/>
        <v>0</v>
      </c>
      <c r="N296" s="192">
        <f t="shared" si="49"/>
        <v>0</v>
      </c>
      <c r="O296" s="192">
        <v>2089.1700169210326</v>
      </c>
      <c r="P296" s="192">
        <f t="shared" si="50"/>
        <v>2089.1700169210326</v>
      </c>
      <c r="Q296" s="192">
        <f t="shared" si="51"/>
        <v>0</v>
      </c>
      <c r="R296" s="192">
        <f t="shared" si="52"/>
        <v>0</v>
      </c>
      <c r="S296" s="192">
        <f t="shared" si="53"/>
        <v>2089.1700169210326</v>
      </c>
      <c r="T296" s="192">
        <f t="shared" si="54"/>
        <v>0</v>
      </c>
      <c r="U296" s="192">
        <f t="shared" si="55"/>
        <v>0</v>
      </c>
    </row>
    <row r="297" spans="1:21" s="137" customFormat="1" ht="12">
      <c r="A297" s="161">
        <v>731</v>
      </c>
      <c r="B297" s="161" t="s">
        <v>396</v>
      </c>
      <c r="C297" s="161" t="s">
        <v>397</v>
      </c>
      <c r="D297" s="161" t="s">
        <v>476</v>
      </c>
      <c r="E297" s="161" t="s">
        <v>271</v>
      </c>
      <c r="F297" s="192">
        <v>75.959928551000004</v>
      </c>
      <c r="G297" s="192">
        <v>0</v>
      </c>
      <c r="H297" s="192">
        <v>0</v>
      </c>
      <c r="I297" s="193">
        <f t="shared" si="45"/>
        <v>0</v>
      </c>
      <c r="J297" s="193">
        <f t="shared" si="46"/>
        <v>0</v>
      </c>
      <c r="K297" s="138">
        <v>1443.96946628</v>
      </c>
      <c r="L297" s="192">
        <f t="shared" si="47"/>
        <v>1443.96946628</v>
      </c>
      <c r="M297" s="192">
        <f t="shared" si="48"/>
        <v>0</v>
      </c>
      <c r="N297" s="192">
        <f t="shared" si="49"/>
        <v>0</v>
      </c>
      <c r="O297" s="192">
        <v>647.10876724224158</v>
      </c>
      <c r="P297" s="192">
        <f t="shared" si="50"/>
        <v>647.10876724224158</v>
      </c>
      <c r="Q297" s="192">
        <f t="shared" si="51"/>
        <v>0</v>
      </c>
      <c r="R297" s="192">
        <f t="shared" si="52"/>
        <v>0</v>
      </c>
      <c r="S297" s="192">
        <f t="shared" si="53"/>
        <v>2091.0782335222416</v>
      </c>
      <c r="T297" s="192">
        <f t="shared" si="54"/>
        <v>0</v>
      </c>
      <c r="U297" s="192">
        <f t="shared" si="55"/>
        <v>0</v>
      </c>
    </row>
    <row r="298" spans="1:21" s="137" customFormat="1" ht="12">
      <c r="A298" s="161">
        <v>732</v>
      </c>
      <c r="B298" s="161" t="s">
        <v>396</v>
      </c>
      <c r="C298" s="161" t="s">
        <v>397</v>
      </c>
      <c r="D298" s="161" t="s">
        <v>474</v>
      </c>
      <c r="E298" s="161" t="s">
        <v>271</v>
      </c>
      <c r="F298" s="192">
        <v>77.618572821300006</v>
      </c>
      <c r="G298" s="192">
        <v>0</v>
      </c>
      <c r="H298" s="192">
        <v>0</v>
      </c>
      <c r="I298" s="193">
        <f t="shared" si="45"/>
        <v>0</v>
      </c>
      <c r="J298" s="193">
        <f t="shared" si="46"/>
        <v>0</v>
      </c>
      <c r="K298" s="138">
        <v>1427.2254799299999</v>
      </c>
      <c r="L298" s="192">
        <f t="shared" si="47"/>
        <v>1427.2254799299999</v>
      </c>
      <c r="M298" s="192">
        <f t="shared" si="48"/>
        <v>0</v>
      </c>
      <c r="N298" s="192">
        <f t="shared" si="49"/>
        <v>0</v>
      </c>
      <c r="O298" s="192">
        <v>275.94470266276306</v>
      </c>
      <c r="P298" s="192">
        <f t="shared" si="50"/>
        <v>275.94470266276306</v>
      </c>
      <c r="Q298" s="192">
        <f t="shared" si="51"/>
        <v>0</v>
      </c>
      <c r="R298" s="192">
        <f t="shared" si="52"/>
        <v>0</v>
      </c>
      <c r="S298" s="192">
        <f t="shared" si="53"/>
        <v>1703.170182592763</v>
      </c>
      <c r="T298" s="192">
        <f t="shared" si="54"/>
        <v>0</v>
      </c>
      <c r="U298" s="192">
        <f t="shared" si="55"/>
        <v>0</v>
      </c>
    </row>
    <row r="299" spans="1:21" s="137" customFormat="1" ht="12">
      <c r="A299" s="161">
        <v>733</v>
      </c>
      <c r="B299" s="161" t="s">
        <v>396</v>
      </c>
      <c r="C299" s="161" t="s">
        <v>397</v>
      </c>
      <c r="D299" s="161" t="s">
        <v>474</v>
      </c>
      <c r="E299" s="161" t="s">
        <v>271</v>
      </c>
      <c r="F299" s="192">
        <v>62.403283117599997</v>
      </c>
      <c r="G299" s="192">
        <v>0</v>
      </c>
      <c r="H299" s="192">
        <v>0</v>
      </c>
      <c r="I299" s="193">
        <f t="shared" si="45"/>
        <v>0</v>
      </c>
      <c r="J299" s="193">
        <f t="shared" si="46"/>
        <v>0</v>
      </c>
      <c r="K299" s="138">
        <v>1264.5696163499999</v>
      </c>
      <c r="L299" s="192">
        <f t="shared" si="47"/>
        <v>1264.5696163499999</v>
      </c>
      <c r="M299" s="192">
        <f t="shared" si="48"/>
        <v>0</v>
      </c>
      <c r="N299" s="192">
        <f t="shared" si="49"/>
        <v>0</v>
      </c>
      <c r="O299" s="192">
        <v>374.84856578387416</v>
      </c>
      <c r="P299" s="192">
        <f t="shared" si="50"/>
        <v>374.84856578387416</v>
      </c>
      <c r="Q299" s="192">
        <f t="shared" si="51"/>
        <v>0</v>
      </c>
      <c r="R299" s="192">
        <f t="shared" si="52"/>
        <v>0</v>
      </c>
      <c r="S299" s="192">
        <f t="shared" si="53"/>
        <v>1639.4181821338741</v>
      </c>
      <c r="T299" s="192">
        <f t="shared" si="54"/>
        <v>0</v>
      </c>
      <c r="U299" s="192">
        <f t="shared" si="55"/>
        <v>0</v>
      </c>
    </row>
    <row r="300" spans="1:21" s="137" customFormat="1" ht="12">
      <c r="A300" s="161">
        <v>734</v>
      </c>
      <c r="B300" s="161" t="s">
        <v>396</v>
      </c>
      <c r="C300" s="161" t="s">
        <v>397</v>
      </c>
      <c r="D300" s="161" t="s">
        <v>474</v>
      </c>
      <c r="E300" s="161" t="s">
        <v>271</v>
      </c>
      <c r="F300" s="192">
        <v>55.3154523328</v>
      </c>
      <c r="G300" s="192">
        <v>0</v>
      </c>
      <c r="H300" s="192">
        <v>0</v>
      </c>
      <c r="I300" s="193">
        <f t="shared" si="45"/>
        <v>0</v>
      </c>
      <c r="J300" s="193">
        <f t="shared" si="46"/>
        <v>0</v>
      </c>
      <c r="K300" s="138">
        <v>980.71918538800003</v>
      </c>
      <c r="L300" s="192">
        <f t="shared" si="47"/>
        <v>980.71918538800003</v>
      </c>
      <c r="M300" s="192">
        <f t="shared" si="48"/>
        <v>0</v>
      </c>
      <c r="N300" s="192">
        <f t="shared" si="49"/>
        <v>0</v>
      </c>
      <c r="O300" s="192">
        <v>140.09068737727085</v>
      </c>
      <c r="P300" s="192">
        <f t="shared" si="50"/>
        <v>140.09068737727085</v>
      </c>
      <c r="Q300" s="192">
        <f t="shared" si="51"/>
        <v>0</v>
      </c>
      <c r="R300" s="192">
        <f t="shared" si="52"/>
        <v>0</v>
      </c>
      <c r="S300" s="192">
        <f t="shared" si="53"/>
        <v>1120.8098727652709</v>
      </c>
      <c r="T300" s="192">
        <f t="shared" si="54"/>
        <v>0</v>
      </c>
      <c r="U300" s="192">
        <f t="shared" si="55"/>
        <v>0</v>
      </c>
    </row>
    <row r="301" spans="1:21" s="137" customFormat="1" ht="12">
      <c r="A301" s="161">
        <v>735</v>
      </c>
      <c r="B301" s="161" t="s">
        <v>396</v>
      </c>
      <c r="C301" s="161" t="s">
        <v>397</v>
      </c>
      <c r="D301" s="161" t="s">
        <v>477</v>
      </c>
      <c r="E301" s="161" t="s">
        <v>271</v>
      </c>
      <c r="F301" s="192">
        <v>77.435463753700006</v>
      </c>
      <c r="G301" s="192">
        <v>0</v>
      </c>
      <c r="H301" s="192">
        <v>0</v>
      </c>
      <c r="I301" s="193">
        <f t="shared" si="45"/>
        <v>0</v>
      </c>
      <c r="J301" s="193">
        <f t="shared" si="46"/>
        <v>0</v>
      </c>
      <c r="K301" s="138">
        <v>1356.26287174</v>
      </c>
      <c r="L301" s="192">
        <f t="shared" si="47"/>
        <v>1356.26287174</v>
      </c>
      <c r="M301" s="192">
        <f t="shared" si="48"/>
        <v>0</v>
      </c>
      <c r="N301" s="192">
        <f t="shared" si="49"/>
        <v>0</v>
      </c>
      <c r="O301" s="192">
        <v>415.38392791998837</v>
      </c>
      <c r="P301" s="192">
        <f t="shared" si="50"/>
        <v>415.38392791998837</v>
      </c>
      <c r="Q301" s="192">
        <f t="shared" si="51"/>
        <v>0</v>
      </c>
      <c r="R301" s="192">
        <f t="shared" si="52"/>
        <v>0</v>
      </c>
      <c r="S301" s="192">
        <f t="shared" si="53"/>
        <v>1771.6467996599883</v>
      </c>
      <c r="T301" s="192">
        <f t="shared" si="54"/>
        <v>0</v>
      </c>
      <c r="U301" s="192">
        <f t="shared" si="55"/>
        <v>0</v>
      </c>
    </row>
    <row r="302" spans="1:21" s="137" customFormat="1" ht="12">
      <c r="A302" s="161">
        <v>736</v>
      </c>
      <c r="B302" s="161" t="s">
        <v>396</v>
      </c>
      <c r="C302" s="161" t="s">
        <v>397</v>
      </c>
      <c r="D302" s="161" t="s">
        <v>475</v>
      </c>
      <c r="E302" s="161" t="s">
        <v>271</v>
      </c>
      <c r="F302" s="192">
        <v>70.967472241500005</v>
      </c>
      <c r="G302" s="192">
        <v>0</v>
      </c>
      <c r="H302" s="192">
        <v>0</v>
      </c>
      <c r="I302" s="193">
        <f t="shared" si="45"/>
        <v>0</v>
      </c>
      <c r="J302" s="193">
        <f t="shared" si="46"/>
        <v>0</v>
      </c>
      <c r="K302" s="138">
        <v>1410.4814921899999</v>
      </c>
      <c r="L302" s="192">
        <f t="shared" si="47"/>
        <v>1410.4814921899999</v>
      </c>
      <c r="M302" s="192">
        <f t="shared" si="48"/>
        <v>0</v>
      </c>
      <c r="N302" s="192">
        <f t="shared" si="49"/>
        <v>0</v>
      </c>
      <c r="O302" s="192">
        <v>266.66814016960882</v>
      </c>
      <c r="P302" s="192">
        <f t="shared" si="50"/>
        <v>266.66814016960882</v>
      </c>
      <c r="Q302" s="192">
        <f t="shared" si="51"/>
        <v>0</v>
      </c>
      <c r="R302" s="192">
        <f t="shared" si="52"/>
        <v>0</v>
      </c>
      <c r="S302" s="192">
        <f t="shared" si="53"/>
        <v>1677.1496323596089</v>
      </c>
      <c r="T302" s="192">
        <f t="shared" si="54"/>
        <v>0</v>
      </c>
      <c r="U302" s="192">
        <f t="shared" si="55"/>
        <v>0</v>
      </c>
    </row>
    <row r="303" spans="1:21" s="137" customFormat="1" ht="12">
      <c r="A303" s="161">
        <v>737</v>
      </c>
      <c r="B303" s="161" t="s">
        <v>396</v>
      </c>
      <c r="C303" s="161" t="s">
        <v>397</v>
      </c>
      <c r="D303" s="161" t="s">
        <v>475</v>
      </c>
      <c r="E303" s="161" t="s">
        <v>271</v>
      </c>
      <c r="F303" s="192">
        <v>69.954232669700005</v>
      </c>
      <c r="G303" s="192">
        <v>0</v>
      </c>
      <c r="H303" s="192">
        <v>0</v>
      </c>
      <c r="I303" s="193">
        <f t="shared" si="45"/>
        <v>0</v>
      </c>
      <c r="J303" s="193">
        <f t="shared" si="46"/>
        <v>0</v>
      </c>
      <c r="K303" s="138">
        <v>923.31123254700003</v>
      </c>
      <c r="L303" s="192">
        <f t="shared" si="47"/>
        <v>923.31123254700003</v>
      </c>
      <c r="M303" s="192">
        <f t="shared" si="48"/>
        <v>0</v>
      </c>
      <c r="N303" s="192">
        <f t="shared" si="49"/>
        <v>0</v>
      </c>
      <c r="O303" s="192">
        <v>288.80033363619515</v>
      </c>
      <c r="P303" s="192">
        <f t="shared" si="50"/>
        <v>288.80033363619515</v>
      </c>
      <c r="Q303" s="192">
        <f t="shared" si="51"/>
        <v>0</v>
      </c>
      <c r="R303" s="192">
        <f t="shared" si="52"/>
        <v>0</v>
      </c>
      <c r="S303" s="192">
        <f t="shared" si="53"/>
        <v>1212.1115661831952</v>
      </c>
      <c r="T303" s="192">
        <f t="shared" si="54"/>
        <v>0</v>
      </c>
      <c r="U303" s="192">
        <f t="shared" si="55"/>
        <v>0</v>
      </c>
    </row>
    <row r="304" spans="1:21" s="137" customFormat="1" ht="12">
      <c r="A304" s="161">
        <v>738</v>
      </c>
      <c r="B304" s="161" t="s">
        <v>396</v>
      </c>
      <c r="C304" s="161" t="s">
        <v>397</v>
      </c>
      <c r="D304" s="161" t="s">
        <v>477</v>
      </c>
      <c r="E304" s="161" t="s">
        <v>271</v>
      </c>
      <c r="F304" s="192">
        <v>76.259786075700006</v>
      </c>
      <c r="G304" s="192">
        <v>0</v>
      </c>
      <c r="H304" s="192">
        <v>0</v>
      </c>
      <c r="I304" s="193">
        <f t="shared" si="45"/>
        <v>0</v>
      </c>
      <c r="J304" s="193">
        <f t="shared" si="46"/>
        <v>0</v>
      </c>
      <c r="K304" s="138">
        <v>171.426525669</v>
      </c>
      <c r="L304" s="192">
        <f t="shared" si="47"/>
        <v>171.426525669</v>
      </c>
      <c r="M304" s="192">
        <f t="shared" si="48"/>
        <v>0</v>
      </c>
      <c r="N304" s="192">
        <f t="shared" si="49"/>
        <v>0</v>
      </c>
      <c r="O304" s="192">
        <v>27.37964721655668</v>
      </c>
      <c r="P304" s="192">
        <f t="shared" si="50"/>
        <v>27.37964721655668</v>
      </c>
      <c r="Q304" s="192">
        <f t="shared" si="51"/>
        <v>0</v>
      </c>
      <c r="R304" s="192">
        <f t="shared" si="52"/>
        <v>0</v>
      </c>
      <c r="S304" s="192">
        <f t="shared" si="53"/>
        <v>198.80617288555669</v>
      </c>
      <c r="T304" s="192">
        <f t="shared" si="54"/>
        <v>0</v>
      </c>
      <c r="U304" s="192">
        <f t="shared" si="55"/>
        <v>0</v>
      </c>
    </row>
    <row r="305" spans="1:21" s="137" customFormat="1" ht="12">
      <c r="A305" s="161">
        <v>739</v>
      </c>
      <c r="B305" s="161" t="s">
        <v>396</v>
      </c>
      <c r="C305" s="161" t="s">
        <v>397</v>
      </c>
      <c r="D305" s="161" t="s">
        <v>477</v>
      </c>
      <c r="E305" s="161" t="s">
        <v>271</v>
      </c>
      <c r="F305" s="192">
        <v>1.86623175202</v>
      </c>
      <c r="G305" s="192">
        <v>0</v>
      </c>
      <c r="H305" s="192">
        <v>0</v>
      </c>
      <c r="I305" s="193">
        <f t="shared" si="45"/>
        <v>0</v>
      </c>
      <c r="J305" s="193">
        <f t="shared" si="46"/>
        <v>0</v>
      </c>
      <c r="K305" s="138">
        <v>0</v>
      </c>
      <c r="L305" s="192">
        <f t="shared" si="47"/>
        <v>0</v>
      </c>
      <c r="M305" s="192">
        <f t="shared" si="48"/>
        <v>0</v>
      </c>
      <c r="N305" s="192">
        <f t="shared" si="49"/>
        <v>0</v>
      </c>
      <c r="O305" s="192">
        <v>229.43111617508669</v>
      </c>
      <c r="P305" s="192">
        <f t="shared" si="50"/>
        <v>229.43111617508669</v>
      </c>
      <c r="Q305" s="192">
        <f t="shared" si="51"/>
        <v>0</v>
      </c>
      <c r="R305" s="192">
        <f t="shared" si="52"/>
        <v>0</v>
      </c>
      <c r="S305" s="192">
        <f t="shared" si="53"/>
        <v>229.43111617508669</v>
      </c>
      <c r="T305" s="192">
        <f t="shared" si="54"/>
        <v>0</v>
      </c>
      <c r="U305" s="192">
        <f t="shared" si="55"/>
        <v>0</v>
      </c>
    </row>
    <row r="306" spans="1:21" s="137" customFormat="1" ht="12">
      <c r="A306" s="161">
        <v>740</v>
      </c>
      <c r="B306" s="161" t="s">
        <v>396</v>
      </c>
      <c r="C306" s="161" t="s">
        <v>397</v>
      </c>
      <c r="D306" s="161" t="s">
        <v>474</v>
      </c>
      <c r="E306" s="161" t="s">
        <v>271</v>
      </c>
      <c r="F306" s="192">
        <v>0</v>
      </c>
      <c r="G306" s="192">
        <v>0</v>
      </c>
      <c r="H306" s="192">
        <v>0</v>
      </c>
      <c r="I306" s="193">
        <f t="shared" si="45"/>
        <v>0</v>
      </c>
      <c r="J306" s="193">
        <f t="shared" si="46"/>
        <v>0</v>
      </c>
      <c r="K306" s="138">
        <v>0</v>
      </c>
      <c r="L306" s="192">
        <f t="shared" si="47"/>
        <v>0</v>
      </c>
      <c r="M306" s="192">
        <f t="shared" si="48"/>
        <v>0</v>
      </c>
      <c r="N306" s="192">
        <f t="shared" si="49"/>
        <v>0</v>
      </c>
      <c r="O306" s="192">
        <v>0</v>
      </c>
      <c r="P306" s="192">
        <f t="shared" si="50"/>
        <v>0</v>
      </c>
      <c r="Q306" s="192">
        <f t="shared" si="51"/>
        <v>0</v>
      </c>
      <c r="R306" s="192">
        <f t="shared" si="52"/>
        <v>0</v>
      </c>
      <c r="S306" s="192">
        <f t="shared" si="53"/>
        <v>0</v>
      </c>
      <c r="T306" s="192">
        <f t="shared" si="54"/>
        <v>0</v>
      </c>
      <c r="U306" s="192">
        <f t="shared" si="55"/>
        <v>0</v>
      </c>
    </row>
    <row r="307" spans="1:21" s="137" customFormat="1" ht="12">
      <c r="A307" s="161">
        <v>741</v>
      </c>
      <c r="B307" s="161" t="s">
        <v>396</v>
      </c>
      <c r="C307" s="161" t="s">
        <v>397</v>
      </c>
      <c r="D307" s="161" t="s">
        <v>474</v>
      </c>
      <c r="E307" s="161" t="s">
        <v>271</v>
      </c>
      <c r="F307" s="192">
        <v>9.60604581608</v>
      </c>
      <c r="G307" s="192">
        <v>0</v>
      </c>
      <c r="H307" s="192">
        <v>0</v>
      </c>
      <c r="I307" s="193">
        <f t="shared" si="45"/>
        <v>0</v>
      </c>
      <c r="J307" s="193">
        <f t="shared" si="46"/>
        <v>0</v>
      </c>
      <c r="K307" s="138">
        <v>174.135337808</v>
      </c>
      <c r="L307" s="192">
        <f t="shared" si="47"/>
        <v>174.135337808</v>
      </c>
      <c r="M307" s="192">
        <f t="shared" si="48"/>
        <v>0</v>
      </c>
      <c r="N307" s="192">
        <f t="shared" si="49"/>
        <v>0</v>
      </c>
      <c r="O307" s="192">
        <v>55.953747841892223</v>
      </c>
      <c r="P307" s="192">
        <f t="shared" si="50"/>
        <v>55.953747841892223</v>
      </c>
      <c r="Q307" s="192">
        <f t="shared" si="51"/>
        <v>0</v>
      </c>
      <c r="R307" s="192">
        <f t="shared" si="52"/>
        <v>0</v>
      </c>
      <c r="S307" s="192">
        <f t="shared" si="53"/>
        <v>230.08908564989224</v>
      </c>
      <c r="T307" s="192">
        <f t="shared" si="54"/>
        <v>0</v>
      </c>
      <c r="U307" s="192">
        <f t="shared" si="55"/>
        <v>0</v>
      </c>
    </row>
    <row r="308" spans="1:21" s="137" customFormat="1" ht="12">
      <c r="A308" s="161">
        <v>742</v>
      </c>
      <c r="B308" s="161" t="s">
        <v>396</v>
      </c>
      <c r="C308" s="161" t="s">
        <v>397</v>
      </c>
      <c r="D308" s="161" t="s">
        <v>471</v>
      </c>
      <c r="E308" s="161" t="s">
        <v>271</v>
      </c>
      <c r="F308" s="192">
        <v>66.593925861200006</v>
      </c>
      <c r="G308" s="192">
        <v>0</v>
      </c>
      <c r="H308" s="192">
        <v>0</v>
      </c>
      <c r="I308" s="193">
        <f t="shared" si="45"/>
        <v>0</v>
      </c>
      <c r="J308" s="193">
        <f t="shared" si="46"/>
        <v>0</v>
      </c>
      <c r="K308" s="138">
        <v>0</v>
      </c>
      <c r="L308" s="192">
        <f t="shared" si="47"/>
        <v>0</v>
      </c>
      <c r="M308" s="192">
        <f t="shared" si="48"/>
        <v>0</v>
      </c>
      <c r="N308" s="192">
        <f t="shared" si="49"/>
        <v>0</v>
      </c>
      <c r="O308" s="192">
        <v>8000.4069860426898</v>
      </c>
      <c r="P308" s="192">
        <f t="shared" si="50"/>
        <v>8000.4069860426898</v>
      </c>
      <c r="Q308" s="192">
        <f t="shared" si="51"/>
        <v>0</v>
      </c>
      <c r="R308" s="192">
        <f t="shared" si="52"/>
        <v>0</v>
      </c>
      <c r="S308" s="192">
        <f t="shared" si="53"/>
        <v>8000.4069860426898</v>
      </c>
      <c r="T308" s="192">
        <f t="shared" si="54"/>
        <v>0</v>
      </c>
      <c r="U308" s="192">
        <f t="shared" si="55"/>
        <v>0</v>
      </c>
    </row>
    <row r="309" spans="1:21" s="137" customFormat="1" ht="12">
      <c r="A309" s="161">
        <v>743</v>
      </c>
      <c r="B309" s="161" t="s">
        <v>396</v>
      </c>
      <c r="C309" s="161" t="s">
        <v>397</v>
      </c>
      <c r="D309" s="161" t="s">
        <v>473</v>
      </c>
      <c r="E309" s="161" t="s">
        <v>271</v>
      </c>
      <c r="F309" s="192">
        <v>47.586119758700001</v>
      </c>
      <c r="G309" s="192">
        <v>0</v>
      </c>
      <c r="H309" s="192">
        <v>0</v>
      </c>
      <c r="I309" s="193">
        <f t="shared" si="45"/>
        <v>0</v>
      </c>
      <c r="J309" s="193">
        <f t="shared" si="46"/>
        <v>0</v>
      </c>
      <c r="K309" s="138">
        <v>0</v>
      </c>
      <c r="L309" s="192">
        <f t="shared" si="47"/>
        <v>0</v>
      </c>
      <c r="M309" s="192">
        <f t="shared" si="48"/>
        <v>0</v>
      </c>
      <c r="N309" s="192">
        <f t="shared" si="49"/>
        <v>0</v>
      </c>
      <c r="O309" s="192">
        <v>8317.5859871619687</v>
      </c>
      <c r="P309" s="192">
        <f t="shared" si="50"/>
        <v>8317.5859871619687</v>
      </c>
      <c r="Q309" s="192">
        <f t="shared" si="51"/>
        <v>0</v>
      </c>
      <c r="R309" s="192">
        <f t="shared" si="52"/>
        <v>0</v>
      </c>
      <c r="S309" s="192">
        <f t="shared" si="53"/>
        <v>8317.5859871619687</v>
      </c>
      <c r="T309" s="192">
        <f t="shared" si="54"/>
        <v>0</v>
      </c>
      <c r="U309" s="192">
        <f t="shared" si="55"/>
        <v>0</v>
      </c>
    </row>
    <row r="310" spans="1:21" s="137" customFormat="1" ht="12">
      <c r="A310" s="161">
        <v>744</v>
      </c>
      <c r="B310" s="161" t="s">
        <v>396</v>
      </c>
      <c r="C310" s="161" t="s">
        <v>397</v>
      </c>
      <c r="D310" s="161" t="s">
        <v>471</v>
      </c>
      <c r="E310" s="161" t="s">
        <v>271</v>
      </c>
      <c r="F310" s="192">
        <v>1.23816259614</v>
      </c>
      <c r="G310" s="192">
        <v>0</v>
      </c>
      <c r="H310" s="192">
        <v>0</v>
      </c>
      <c r="I310" s="193">
        <f t="shared" si="45"/>
        <v>0</v>
      </c>
      <c r="J310" s="193">
        <f t="shared" si="46"/>
        <v>0</v>
      </c>
      <c r="K310" s="138">
        <v>0</v>
      </c>
      <c r="L310" s="192">
        <f t="shared" si="47"/>
        <v>0</v>
      </c>
      <c r="M310" s="192">
        <f t="shared" si="48"/>
        <v>0</v>
      </c>
      <c r="N310" s="192">
        <f t="shared" si="49"/>
        <v>0</v>
      </c>
      <c r="O310" s="192">
        <v>386.20415403328292</v>
      </c>
      <c r="P310" s="192">
        <f t="shared" si="50"/>
        <v>386.20415403328292</v>
      </c>
      <c r="Q310" s="192">
        <f t="shared" si="51"/>
        <v>0</v>
      </c>
      <c r="R310" s="192">
        <f t="shared" si="52"/>
        <v>0</v>
      </c>
      <c r="S310" s="192">
        <f t="shared" si="53"/>
        <v>386.20415403328292</v>
      </c>
      <c r="T310" s="192">
        <f t="shared" si="54"/>
        <v>0</v>
      </c>
      <c r="U310" s="192">
        <f t="shared" si="55"/>
        <v>0</v>
      </c>
    </row>
    <row r="311" spans="1:21" s="137" customFormat="1" ht="12">
      <c r="A311" s="161">
        <v>745</v>
      </c>
      <c r="B311" s="161" t="s">
        <v>396</v>
      </c>
      <c r="C311" s="161" t="s">
        <v>397</v>
      </c>
      <c r="D311" s="161" t="s">
        <v>478</v>
      </c>
      <c r="E311" s="161" t="s">
        <v>271</v>
      </c>
      <c r="F311" s="192">
        <v>6.2478065994599996</v>
      </c>
      <c r="G311" s="192">
        <v>0</v>
      </c>
      <c r="H311" s="192">
        <v>0</v>
      </c>
      <c r="I311" s="193">
        <f t="shared" si="45"/>
        <v>0</v>
      </c>
      <c r="J311" s="193">
        <f t="shared" si="46"/>
        <v>0</v>
      </c>
      <c r="K311" s="138">
        <v>0</v>
      </c>
      <c r="L311" s="192">
        <f t="shared" si="47"/>
        <v>0</v>
      </c>
      <c r="M311" s="192">
        <f t="shared" si="48"/>
        <v>0</v>
      </c>
      <c r="N311" s="192">
        <f t="shared" si="49"/>
        <v>0</v>
      </c>
      <c r="O311" s="192">
        <v>605.05825284780394</v>
      </c>
      <c r="P311" s="192">
        <f t="shared" si="50"/>
        <v>605.05825284780394</v>
      </c>
      <c r="Q311" s="192">
        <f t="shared" si="51"/>
        <v>0</v>
      </c>
      <c r="R311" s="192">
        <f t="shared" si="52"/>
        <v>0</v>
      </c>
      <c r="S311" s="192">
        <f t="shared" si="53"/>
        <v>605.05825284780394</v>
      </c>
      <c r="T311" s="192">
        <f t="shared" si="54"/>
        <v>0</v>
      </c>
      <c r="U311" s="192">
        <f t="shared" si="55"/>
        <v>0</v>
      </c>
    </row>
    <row r="312" spans="1:21" s="137" customFormat="1" ht="12">
      <c r="A312" s="161">
        <v>746</v>
      </c>
      <c r="B312" s="161" t="s">
        <v>396</v>
      </c>
      <c r="C312" s="161" t="s">
        <v>397</v>
      </c>
      <c r="D312" s="161" t="s">
        <v>470</v>
      </c>
      <c r="E312" s="161" t="s">
        <v>271</v>
      </c>
      <c r="F312" s="192">
        <v>18.713995096800002</v>
      </c>
      <c r="G312" s="192">
        <v>0</v>
      </c>
      <c r="H312" s="192">
        <v>0</v>
      </c>
      <c r="I312" s="193">
        <f t="shared" si="45"/>
        <v>0</v>
      </c>
      <c r="J312" s="193">
        <f t="shared" si="46"/>
        <v>0</v>
      </c>
      <c r="K312" s="138">
        <v>375.543686831</v>
      </c>
      <c r="L312" s="192">
        <f t="shared" si="47"/>
        <v>375.543686831</v>
      </c>
      <c r="M312" s="192">
        <f t="shared" si="48"/>
        <v>0</v>
      </c>
      <c r="N312" s="192">
        <f t="shared" si="49"/>
        <v>0</v>
      </c>
      <c r="O312" s="192">
        <v>22.003987631884122</v>
      </c>
      <c r="P312" s="192">
        <f t="shared" si="50"/>
        <v>22.003987631884122</v>
      </c>
      <c r="Q312" s="192">
        <f t="shared" si="51"/>
        <v>0</v>
      </c>
      <c r="R312" s="192">
        <f t="shared" si="52"/>
        <v>0</v>
      </c>
      <c r="S312" s="192">
        <f t="shared" si="53"/>
        <v>397.54767446288412</v>
      </c>
      <c r="T312" s="192">
        <f t="shared" si="54"/>
        <v>0</v>
      </c>
      <c r="U312" s="192">
        <f t="shared" si="55"/>
        <v>0</v>
      </c>
    </row>
    <row r="313" spans="1:21" s="137" customFormat="1" ht="12">
      <c r="A313" s="161">
        <v>747</v>
      </c>
      <c r="B313" s="161" t="s">
        <v>396</v>
      </c>
      <c r="C313" s="161" t="s">
        <v>397</v>
      </c>
      <c r="D313" s="161" t="s">
        <v>470</v>
      </c>
      <c r="E313" s="161" t="s">
        <v>271</v>
      </c>
      <c r="F313" s="192">
        <v>4.0801059188000002</v>
      </c>
      <c r="G313" s="192">
        <v>0</v>
      </c>
      <c r="H313" s="192">
        <v>0</v>
      </c>
      <c r="I313" s="193">
        <f t="shared" si="45"/>
        <v>0</v>
      </c>
      <c r="J313" s="193">
        <f t="shared" si="46"/>
        <v>0</v>
      </c>
      <c r="K313" s="138">
        <v>0</v>
      </c>
      <c r="L313" s="192">
        <f t="shared" si="47"/>
        <v>0</v>
      </c>
      <c r="M313" s="192">
        <f t="shared" si="48"/>
        <v>0</v>
      </c>
      <c r="N313" s="192">
        <f t="shared" si="49"/>
        <v>0</v>
      </c>
      <c r="O313" s="192">
        <v>3089.5963864924574</v>
      </c>
      <c r="P313" s="192">
        <f t="shared" si="50"/>
        <v>3089.5963864924574</v>
      </c>
      <c r="Q313" s="192">
        <f t="shared" si="51"/>
        <v>0</v>
      </c>
      <c r="R313" s="192">
        <f t="shared" si="52"/>
        <v>0</v>
      </c>
      <c r="S313" s="192">
        <f t="shared" si="53"/>
        <v>3089.5963864924574</v>
      </c>
      <c r="T313" s="192">
        <f t="shared" si="54"/>
        <v>0</v>
      </c>
      <c r="U313" s="192">
        <f t="shared" si="55"/>
        <v>0</v>
      </c>
    </row>
    <row r="314" spans="1:21" s="137" customFormat="1" ht="12">
      <c r="A314" s="161">
        <v>748</v>
      </c>
      <c r="B314" s="161" t="s">
        <v>396</v>
      </c>
      <c r="C314" s="161" t="s">
        <v>397</v>
      </c>
      <c r="D314" s="161" t="s">
        <v>475</v>
      </c>
      <c r="E314" s="161" t="s">
        <v>271</v>
      </c>
      <c r="F314" s="192">
        <v>7.0201780415000004</v>
      </c>
      <c r="G314" s="192">
        <v>0</v>
      </c>
      <c r="H314" s="192">
        <v>0</v>
      </c>
      <c r="I314" s="193">
        <f t="shared" si="45"/>
        <v>0</v>
      </c>
      <c r="J314" s="193">
        <f t="shared" si="46"/>
        <v>0</v>
      </c>
      <c r="K314" s="138">
        <v>0</v>
      </c>
      <c r="L314" s="192">
        <f t="shared" si="47"/>
        <v>0</v>
      </c>
      <c r="M314" s="192">
        <f t="shared" si="48"/>
        <v>0</v>
      </c>
      <c r="N314" s="192">
        <f t="shared" si="49"/>
        <v>0</v>
      </c>
      <c r="O314" s="192">
        <v>2106.5608374313815</v>
      </c>
      <c r="P314" s="192">
        <f t="shared" si="50"/>
        <v>2106.5608374313815</v>
      </c>
      <c r="Q314" s="192">
        <f t="shared" si="51"/>
        <v>0</v>
      </c>
      <c r="R314" s="192">
        <f t="shared" si="52"/>
        <v>0</v>
      </c>
      <c r="S314" s="192">
        <f t="shared" si="53"/>
        <v>2106.5608374313815</v>
      </c>
      <c r="T314" s="192">
        <f t="shared" si="54"/>
        <v>0</v>
      </c>
      <c r="U314" s="192">
        <f t="shared" si="55"/>
        <v>0</v>
      </c>
    </row>
    <row r="315" spans="1:21" s="137" customFormat="1" ht="12">
      <c r="A315" s="161">
        <v>749</v>
      </c>
      <c r="B315" s="161" t="s">
        <v>396</v>
      </c>
      <c r="C315" s="161" t="s">
        <v>397</v>
      </c>
      <c r="D315" s="161" t="s">
        <v>470</v>
      </c>
      <c r="E315" s="161" t="s">
        <v>271</v>
      </c>
      <c r="F315" s="192">
        <v>20.615395060400001</v>
      </c>
      <c r="G315" s="192">
        <v>0</v>
      </c>
      <c r="H315" s="192">
        <v>0</v>
      </c>
      <c r="I315" s="193">
        <f t="shared" si="45"/>
        <v>0</v>
      </c>
      <c r="J315" s="193">
        <f t="shared" si="46"/>
        <v>0</v>
      </c>
      <c r="K315" s="138">
        <v>298.20241882300002</v>
      </c>
      <c r="L315" s="192">
        <f t="shared" si="47"/>
        <v>298.20241882300002</v>
      </c>
      <c r="M315" s="192">
        <f t="shared" si="48"/>
        <v>0</v>
      </c>
      <c r="N315" s="192">
        <f t="shared" si="49"/>
        <v>0</v>
      </c>
      <c r="O315" s="192">
        <v>145.05391183223009</v>
      </c>
      <c r="P315" s="192">
        <f t="shared" si="50"/>
        <v>145.05391183223009</v>
      </c>
      <c r="Q315" s="192">
        <f t="shared" si="51"/>
        <v>0</v>
      </c>
      <c r="R315" s="192">
        <f t="shared" si="52"/>
        <v>0</v>
      </c>
      <c r="S315" s="192">
        <f t="shared" si="53"/>
        <v>443.2563306552301</v>
      </c>
      <c r="T315" s="192">
        <f t="shared" si="54"/>
        <v>0</v>
      </c>
      <c r="U315" s="192">
        <f t="shared" si="55"/>
        <v>0</v>
      </c>
    </row>
    <row r="316" spans="1:21" s="137" customFormat="1" ht="12">
      <c r="A316" s="161">
        <v>750</v>
      </c>
      <c r="B316" s="161" t="s">
        <v>396</v>
      </c>
      <c r="C316" s="161" t="s">
        <v>397</v>
      </c>
      <c r="D316" s="161" t="s">
        <v>470</v>
      </c>
      <c r="E316" s="161" t="s">
        <v>271</v>
      </c>
      <c r="F316" s="192">
        <v>23.095111341300001</v>
      </c>
      <c r="G316" s="192">
        <v>0</v>
      </c>
      <c r="H316" s="192">
        <v>0</v>
      </c>
      <c r="I316" s="193">
        <f t="shared" si="45"/>
        <v>0</v>
      </c>
      <c r="J316" s="193">
        <f t="shared" si="46"/>
        <v>0</v>
      </c>
      <c r="K316" s="138">
        <v>463.25028053300002</v>
      </c>
      <c r="L316" s="192">
        <f t="shared" si="47"/>
        <v>463.25028053300002</v>
      </c>
      <c r="M316" s="192">
        <f t="shared" si="48"/>
        <v>0</v>
      </c>
      <c r="N316" s="192">
        <f t="shared" si="49"/>
        <v>0</v>
      </c>
      <c r="O316" s="192">
        <v>43.873745749771324</v>
      </c>
      <c r="P316" s="192">
        <f t="shared" si="50"/>
        <v>43.873745749771324</v>
      </c>
      <c r="Q316" s="192">
        <f t="shared" si="51"/>
        <v>0</v>
      </c>
      <c r="R316" s="192">
        <f t="shared" si="52"/>
        <v>0</v>
      </c>
      <c r="S316" s="192">
        <f t="shared" si="53"/>
        <v>507.12402628277135</v>
      </c>
      <c r="T316" s="192">
        <f t="shared" si="54"/>
        <v>0</v>
      </c>
      <c r="U316" s="192">
        <f t="shared" si="55"/>
        <v>0</v>
      </c>
    </row>
    <row r="317" spans="1:21" s="137" customFormat="1" ht="12">
      <c r="A317" s="161">
        <v>751</v>
      </c>
      <c r="B317" s="161" t="s">
        <v>396</v>
      </c>
      <c r="C317" s="161" t="s">
        <v>397</v>
      </c>
      <c r="D317" s="161" t="s">
        <v>469</v>
      </c>
      <c r="E317" s="161" t="s">
        <v>271</v>
      </c>
      <c r="F317" s="192">
        <v>30.628671011600002</v>
      </c>
      <c r="G317" s="192">
        <v>0</v>
      </c>
      <c r="H317" s="192">
        <v>0</v>
      </c>
      <c r="I317" s="193">
        <f t="shared" si="45"/>
        <v>0</v>
      </c>
      <c r="J317" s="193">
        <f t="shared" si="46"/>
        <v>0</v>
      </c>
      <c r="K317" s="138">
        <v>558.13286859100003</v>
      </c>
      <c r="L317" s="192">
        <f t="shared" si="47"/>
        <v>558.13286859100003</v>
      </c>
      <c r="M317" s="192">
        <f t="shared" si="48"/>
        <v>0</v>
      </c>
      <c r="N317" s="192">
        <f t="shared" si="49"/>
        <v>0</v>
      </c>
      <c r="O317" s="192">
        <v>88.12191910567671</v>
      </c>
      <c r="P317" s="192">
        <f t="shared" si="50"/>
        <v>88.12191910567671</v>
      </c>
      <c r="Q317" s="192">
        <f t="shared" si="51"/>
        <v>0</v>
      </c>
      <c r="R317" s="192">
        <f t="shared" si="52"/>
        <v>0</v>
      </c>
      <c r="S317" s="192">
        <f t="shared" si="53"/>
        <v>646.25478769667677</v>
      </c>
      <c r="T317" s="192">
        <f t="shared" si="54"/>
        <v>0</v>
      </c>
      <c r="U317" s="192">
        <f t="shared" si="55"/>
        <v>0</v>
      </c>
    </row>
    <row r="318" spans="1:21" s="137" customFormat="1" ht="12">
      <c r="A318" s="161">
        <v>752</v>
      </c>
      <c r="B318" s="161" t="s">
        <v>396</v>
      </c>
      <c r="C318" s="161" t="s">
        <v>397</v>
      </c>
      <c r="D318" s="161" t="s">
        <v>469</v>
      </c>
      <c r="E318" s="161" t="s">
        <v>271</v>
      </c>
      <c r="F318" s="192">
        <v>27.062107764299999</v>
      </c>
      <c r="G318" s="192">
        <v>0</v>
      </c>
      <c r="H318" s="192">
        <v>0</v>
      </c>
      <c r="I318" s="193">
        <f t="shared" si="45"/>
        <v>0</v>
      </c>
      <c r="J318" s="193">
        <f t="shared" si="46"/>
        <v>0</v>
      </c>
      <c r="K318" s="138">
        <v>582.05284848999997</v>
      </c>
      <c r="L318" s="192">
        <f t="shared" si="47"/>
        <v>582.05284848999997</v>
      </c>
      <c r="M318" s="192">
        <f t="shared" si="48"/>
        <v>0</v>
      </c>
      <c r="N318" s="192">
        <f t="shared" si="49"/>
        <v>0</v>
      </c>
      <c r="O318" s="192">
        <v>386.86913202634685</v>
      </c>
      <c r="P318" s="192">
        <f t="shared" si="50"/>
        <v>386.86913202634685</v>
      </c>
      <c r="Q318" s="192">
        <f t="shared" si="51"/>
        <v>0</v>
      </c>
      <c r="R318" s="192">
        <f t="shared" si="52"/>
        <v>0</v>
      </c>
      <c r="S318" s="192">
        <f t="shared" si="53"/>
        <v>968.92198051634682</v>
      </c>
      <c r="T318" s="192">
        <f t="shared" si="54"/>
        <v>0</v>
      </c>
      <c r="U318" s="192">
        <f t="shared" si="55"/>
        <v>0</v>
      </c>
    </row>
    <row r="319" spans="1:21" s="137" customFormat="1" ht="12">
      <c r="A319" s="161">
        <v>753</v>
      </c>
      <c r="B319" s="161" t="s">
        <v>396</v>
      </c>
      <c r="C319" s="161" t="s">
        <v>397</v>
      </c>
      <c r="D319" s="161" t="s">
        <v>474</v>
      </c>
      <c r="E319" s="161" t="s">
        <v>271</v>
      </c>
      <c r="F319" s="192">
        <v>25.803928580699999</v>
      </c>
      <c r="G319" s="192">
        <v>0</v>
      </c>
      <c r="H319" s="192">
        <v>0</v>
      </c>
      <c r="I319" s="193">
        <f t="shared" si="45"/>
        <v>0</v>
      </c>
      <c r="J319" s="193">
        <f t="shared" si="46"/>
        <v>0</v>
      </c>
      <c r="K319" s="138">
        <v>748.69537776599998</v>
      </c>
      <c r="L319" s="192">
        <f t="shared" si="47"/>
        <v>748.69537776599998</v>
      </c>
      <c r="M319" s="192">
        <f t="shared" si="48"/>
        <v>0</v>
      </c>
      <c r="N319" s="192">
        <f t="shared" si="49"/>
        <v>0</v>
      </c>
      <c r="O319" s="192">
        <v>329.13670420931498</v>
      </c>
      <c r="P319" s="192">
        <f t="shared" si="50"/>
        <v>329.13670420931498</v>
      </c>
      <c r="Q319" s="192">
        <f t="shared" si="51"/>
        <v>0</v>
      </c>
      <c r="R319" s="192">
        <f t="shared" si="52"/>
        <v>0</v>
      </c>
      <c r="S319" s="192">
        <f t="shared" si="53"/>
        <v>1077.8320819753148</v>
      </c>
      <c r="T319" s="192">
        <f t="shared" si="54"/>
        <v>0</v>
      </c>
      <c r="U319" s="192">
        <f t="shared" si="55"/>
        <v>0</v>
      </c>
    </row>
    <row r="320" spans="1:21" s="137" customFormat="1" ht="12">
      <c r="A320" s="161">
        <v>754</v>
      </c>
      <c r="B320" s="161" t="s">
        <v>396</v>
      </c>
      <c r="C320" s="161" t="s">
        <v>397</v>
      </c>
      <c r="D320" s="161" t="s">
        <v>476</v>
      </c>
      <c r="E320" s="161" t="s">
        <v>271</v>
      </c>
      <c r="F320" s="192">
        <v>6.50938968067</v>
      </c>
      <c r="G320" s="192">
        <v>0</v>
      </c>
      <c r="H320" s="192">
        <v>0</v>
      </c>
      <c r="I320" s="193">
        <f t="shared" si="45"/>
        <v>0</v>
      </c>
      <c r="J320" s="193">
        <f t="shared" si="46"/>
        <v>0</v>
      </c>
      <c r="K320" s="138">
        <v>0</v>
      </c>
      <c r="L320" s="192">
        <f t="shared" si="47"/>
        <v>0</v>
      </c>
      <c r="M320" s="192">
        <f t="shared" si="48"/>
        <v>0</v>
      </c>
      <c r="N320" s="192">
        <f t="shared" si="49"/>
        <v>0</v>
      </c>
      <c r="O320" s="192">
        <v>651.92515235196777</v>
      </c>
      <c r="P320" s="192">
        <f t="shared" si="50"/>
        <v>651.92515235196777</v>
      </c>
      <c r="Q320" s="192">
        <f t="shared" si="51"/>
        <v>0</v>
      </c>
      <c r="R320" s="192">
        <f t="shared" si="52"/>
        <v>0</v>
      </c>
      <c r="S320" s="192">
        <f t="shared" si="53"/>
        <v>651.92515235196777</v>
      </c>
      <c r="T320" s="192">
        <f t="shared" si="54"/>
        <v>0</v>
      </c>
      <c r="U320" s="192">
        <f t="shared" si="55"/>
        <v>0</v>
      </c>
    </row>
    <row r="321" spans="1:21" s="137" customFormat="1" ht="12">
      <c r="A321" s="161">
        <v>755</v>
      </c>
      <c r="B321" s="161" t="s">
        <v>396</v>
      </c>
      <c r="C321" s="161" t="s">
        <v>397</v>
      </c>
      <c r="D321" s="161" t="s">
        <v>472</v>
      </c>
      <c r="E321" s="161" t="s">
        <v>271</v>
      </c>
      <c r="F321" s="192">
        <v>27.58073224</v>
      </c>
      <c r="G321" s="192">
        <v>0</v>
      </c>
      <c r="H321" s="192">
        <v>0</v>
      </c>
      <c r="I321" s="193">
        <f t="shared" si="45"/>
        <v>0</v>
      </c>
      <c r="J321" s="193">
        <f t="shared" si="46"/>
        <v>0</v>
      </c>
      <c r="K321" s="138">
        <v>1582.3602253900001</v>
      </c>
      <c r="L321" s="192">
        <f t="shared" si="47"/>
        <v>1582.3602253900001</v>
      </c>
      <c r="M321" s="192">
        <f t="shared" si="48"/>
        <v>0</v>
      </c>
      <c r="N321" s="192">
        <f t="shared" si="49"/>
        <v>0</v>
      </c>
      <c r="O321" s="192">
        <v>374.56698511000559</v>
      </c>
      <c r="P321" s="192">
        <f t="shared" si="50"/>
        <v>374.56698511000559</v>
      </c>
      <c r="Q321" s="192">
        <f t="shared" si="51"/>
        <v>0</v>
      </c>
      <c r="R321" s="192">
        <f t="shared" si="52"/>
        <v>0</v>
      </c>
      <c r="S321" s="192">
        <f t="shared" si="53"/>
        <v>1956.9272105000057</v>
      </c>
      <c r="T321" s="192">
        <f t="shared" si="54"/>
        <v>0</v>
      </c>
      <c r="U321" s="192">
        <f t="shared" si="55"/>
        <v>0</v>
      </c>
    </row>
    <row r="322" spans="1:21" s="137" customFormat="1" ht="12">
      <c r="A322" s="161">
        <v>756</v>
      </c>
      <c r="B322" s="161" t="s">
        <v>396</v>
      </c>
      <c r="C322" s="161" t="s">
        <v>397</v>
      </c>
      <c r="D322" s="161" t="s">
        <v>473</v>
      </c>
      <c r="E322" s="161" t="s">
        <v>271</v>
      </c>
      <c r="F322" s="192">
        <v>9.2017173408699993</v>
      </c>
      <c r="G322" s="192">
        <v>0</v>
      </c>
      <c r="H322" s="192">
        <v>0</v>
      </c>
      <c r="I322" s="193">
        <f t="shared" si="45"/>
        <v>0</v>
      </c>
      <c r="J322" s="193">
        <f t="shared" si="46"/>
        <v>0</v>
      </c>
      <c r="K322" s="138">
        <v>0</v>
      </c>
      <c r="L322" s="192">
        <f t="shared" si="47"/>
        <v>0</v>
      </c>
      <c r="M322" s="192">
        <f t="shared" si="48"/>
        <v>0</v>
      </c>
      <c r="N322" s="192">
        <f t="shared" si="49"/>
        <v>0</v>
      </c>
      <c r="O322" s="192">
        <v>271.1417507031145</v>
      </c>
      <c r="P322" s="192">
        <f t="shared" si="50"/>
        <v>271.1417507031145</v>
      </c>
      <c r="Q322" s="192">
        <f t="shared" si="51"/>
        <v>0</v>
      </c>
      <c r="R322" s="192">
        <f t="shared" si="52"/>
        <v>0</v>
      </c>
      <c r="S322" s="192">
        <f t="shared" si="53"/>
        <v>271.1417507031145</v>
      </c>
      <c r="T322" s="192">
        <f t="shared" si="54"/>
        <v>0</v>
      </c>
      <c r="U322" s="192">
        <f t="shared" si="55"/>
        <v>0</v>
      </c>
    </row>
    <row r="323" spans="1:21" s="137" customFormat="1" ht="12">
      <c r="A323" s="161">
        <v>757</v>
      </c>
      <c r="B323" s="161" t="s">
        <v>396</v>
      </c>
      <c r="C323" s="161" t="s">
        <v>397</v>
      </c>
      <c r="D323" s="161" t="s">
        <v>473</v>
      </c>
      <c r="E323" s="161" t="s">
        <v>271</v>
      </c>
      <c r="F323" s="192">
        <v>16.8919248033</v>
      </c>
      <c r="G323" s="192">
        <v>0</v>
      </c>
      <c r="H323" s="192">
        <v>0</v>
      </c>
      <c r="I323" s="193">
        <f t="shared" si="45"/>
        <v>0</v>
      </c>
      <c r="J323" s="193">
        <f t="shared" si="46"/>
        <v>0</v>
      </c>
      <c r="K323" s="138">
        <v>0</v>
      </c>
      <c r="L323" s="192">
        <f t="shared" si="47"/>
        <v>0</v>
      </c>
      <c r="M323" s="192">
        <f t="shared" si="48"/>
        <v>0</v>
      </c>
      <c r="N323" s="192">
        <f t="shared" si="49"/>
        <v>0</v>
      </c>
      <c r="O323" s="192">
        <v>2194.4293791643404</v>
      </c>
      <c r="P323" s="192">
        <f t="shared" si="50"/>
        <v>2194.4293791643404</v>
      </c>
      <c r="Q323" s="192">
        <f t="shared" si="51"/>
        <v>0</v>
      </c>
      <c r="R323" s="192">
        <f t="shared" si="52"/>
        <v>0</v>
      </c>
      <c r="S323" s="192">
        <f t="shared" si="53"/>
        <v>2194.4293791643404</v>
      </c>
      <c r="T323" s="192">
        <f t="shared" si="54"/>
        <v>0</v>
      </c>
      <c r="U323" s="192">
        <f t="shared" si="55"/>
        <v>0</v>
      </c>
    </row>
    <row r="324" spans="1:21" s="137" customFormat="1" ht="12">
      <c r="A324" s="161">
        <v>758</v>
      </c>
      <c r="B324" s="161" t="s">
        <v>396</v>
      </c>
      <c r="C324" s="161" t="s">
        <v>397</v>
      </c>
      <c r="D324" s="161" t="s">
        <v>477</v>
      </c>
      <c r="E324" s="161" t="s">
        <v>271</v>
      </c>
      <c r="F324" s="192">
        <v>6.50682313942E-3</v>
      </c>
      <c r="G324" s="192">
        <v>0</v>
      </c>
      <c r="H324" s="192">
        <v>0</v>
      </c>
      <c r="I324" s="193">
        <f t="shared" si="45"/>
        <v>0</v>
      </c>
      <c r="J324" s="193">
        <f t="shared" si="46"/>
        <v>0</v>
      </c>
      <c r="K324" s="138">
        <v>0</v>
      </c>
      <c r="L324" s="192">
        <f t="shared" si="47"/>
        <v>0</v>
      </c>
      <c r="M324" s="192">
        <f t="shared" si="48"/>
        <v>0</v>
      </c>
      <c r="N324" s="192">
        <f t="shared" si="49"/>
        <v>0</v>
      </c>
      <c r="O324" s="192">
        <v>0</v>
      </c>
      <c r="P324" s="192">
        <f t="shared" si="50"/>
        <v>0</v>
      </c>
      <c r="Q324" s="192">
        <f t="shared" si="51"/>
        <v>0</v>
      </c>
      <c r="R324" s="192">
        <f t="shared" si="52"/>
        <v>0</v>
      </c>
      <c r="S324" s="192">
        <f t="shared" si="53"/>
        <v>0</v>
      </c>
      <c r="T324" s="192">
        <f t="shared" si="54"/>
        <v>0</v>
      </c>
      <c r="U324" s="192">
        <f t="shared" si="55"/>
        <v>0</v>
      </c>
    </row>
    <row r="325" spans="1:21" s="137" customFormat="1" ht="12">
      <c r="A325" s="161">
        <v>759</v>
      </c>
      <c r="B325" s="161" t="s">
        <v>396</v>
      </c>
      <c r="C325" s="161" t="s">
        <v>397</v>
      </c>
      <c r="D325" s="161" t="s">
        <v>479</v>
      </c>
      <c r="E325" s="161" t="s">
        <v>271</v>
      </c>
      <c r="F325" s="192">
        <v>15.0205466873</v>
      </c>
      <c r="G325" s="192">
        <v>0</v>
      </c>
      <c r="H325" s="192">
        <v>0</v>
      </c>
      <c r="I325" s="193">
        <f t="shared" si="45"/>
        <v>0</v>
      </c>
      <c r="J325" s="193">
        <f t="shared" si="46"/>
        <v>0</v>
      </c>
      <c r="K325" s="138">
        <v>0</v>
      </c>
      <c r="L325" s="192">
        <f t="shared" si="47"/>
        <v>0</v>
      </c>
      <c r="M325" s="192">
        <f t="shared" si="48"/>
        <v>0</v>
      </c>
      <c r="N325" s="192">
        <f t="shared" si="49"/>
        <v>0</v>
      </c>
      <c r="O325" s="192">
        <v>723.22961342397628</v>
      </c>
      <c r="P325" s="192">
        <f t="shared" si="50"/>
        <v>723.22961342397628</v>
      </c>
      <c r="Q325" s="192">
        <f t="shared" si="51"/>
        <v>0</v>
      </c>
      <c r="R325" s="192">
        <f t="shared" si="52"/>
        <v>0</v>
      </c>
      <c r="S325" s="192">
        <f t="shared" si="53"/>
        <v>723.22961342397628</v>
      </c>
      <c r="T325" s="192">
        <f t="shared" si="54"/>
        <v>0</v>
      </c>
      <c r="U325" s="192">
        <f t="shared" si="55"/>
        <v>0</v>
      </c>
    </row>
    <row r="326" spans="1:21" s="137" customFormat="1" ht="12">
      <c r="A326" s="161">
        <v>760</v>
      </c>
      <c r="B326" s="161" t="s">
        <v>396</v>
      </c>
      <c r="C326" s="161" t="s">
        <v>397</v>
      </c>
      <c r="D326" s="161" t="s">
        <v>475</v>
      </c>
      <c r="E326" s="161" t="s">
        <v>271</v>
      </c>
      <c r="F326" s="192">
        <v>6.7627518173399999</v>
      </c>
      <c r="G326" s="192">
        <v>0</v>
      </c>
      <c r="H326" s="192">
        <v>0</v>
      </c>
      <c r="I326" s="193">
        <f t="shared" si="45"/>
        <v>0</v>
      </c>
      <c r="J326" s="193">
        <f t="shared" si="46"/>
        <v>0</v>
      </c>
      <c r="K326" s="138">
        <v>344.447715362</v>
      </c>
      <c r="L326" s="192">
        <f t="shared" si="47"/>
        <v>344.447715362</v>
      </c>
      <c r="M326" s="192">
        <f t="shared" si="48"/>
        <v>0</v>
      </c>
      <c r="N326" s="192">
        <f t="shared" si="49"/>
        <v>0</v>
      </c>
      <c r="O326" s="192">
        <v>12.592048994187333</v>
      </c>
      <c r="P326" s="192">
        <f t="shared" si="50"/>
        <v>12.592048994187333</v>
      </c>
      <c r="Q326" s="192">
        <f t="shared" si="51"/>
        <v>0</v>
      </c>
      <c r="R326" s="192">
        <f t="shared" si="52"/>
        <v>0</v>
      </c>
      <c r="S326" s="192">
        <f t="shared" si="53"/>
        <v>357.03976435618733</v>
      </c>
      <c r="T326" s="192">
        <f t="shared" si="54"/>
        <v>0</v>
      </c>
      <c r="U326" s="192">
        <f t="shared" si="55"/>
        <v>0</v>
      </c>
    </row>
    <row r="327" spans="1:21" s="137" customFormat="1" ht="12">
      <c r="A327" s="161">
        <v>761</v>
      </c>
      <c r="B327" s="161" t="s">
        <v>396</v>
      </c>
      <c r="C327" s="161" t="s">
        <v>397</v>
      </c>
      <c r="D327" s="161" t="s">
        <v>475</v>
      </c>
      <c r="E327" s="161" t="s">
        <v>271</v>
      </c>
      <c r="F327" s="192">
        <v>60.3281637523</v>
      </c>
      <c r="G327" s="192">
        <v>0</v>
      </c>
      <c r="H327" s="192">
        <v>0</v>
      </c>
      <c r="I327" s="193">
        <f t="shared" si="45"/>
        <v>0</v>
      </c>
      <c r="J327" s="193">
        <f t="shared" si="46"/>
        <v>0</v>
      </c>
      <c r="K327" s="138">
        <v>92.490588773400006</v>
      </c>
      <c r="L327" s="192">
        <f t="shared" si="47"/>
        <v>92.490588773400006</v>
      </c>
      <c r="M327" s="192">
        <f t="shared" si="48"/>
        <v>0</v>
      </c>
      <c r="N327" s="192">
        <f t="shared" si="49"/>
        <v>0</v>
      </c>
      <c r="O327" s="192">
        <v>63.845919991341084</v>
      </c>
      <c r="P327" s="192">
        <f t="shared" si="50"/>
        <v>63.845919991341084</v>
      </c>
      <c r="Q327" s="192">
        <f t="shared" si="51"/>
        <v>0</v>
      </c>
      <c r="R327" s="192">
        <f t="shared" si="52"/>
        <v>0</v>
      </c>
      <c r="S327" s="192">
        <f t="shared" si="53"/>
        <v>156.3365087647411</v>
      </c>
      <c r="T327" s="192">
        <f t="shared" si="54"/>
        <v>0</v>
      </c>
      <c r="U327" s="192">
        <f t="shared" si="55"/>
        <v>0</v>
      </c>
    </row>
    <row r="328" spans="1:21" s="137" customFormat="1" ht="12">
      <c r="A328" s="161">
        <v>801</v>
      </c>
      <c r="B328" s="161" t="s">
        <v>396</v>
      </c>
      <c r="C328" s="161" t="s">
        <v>397</v>
      </c>
      <c r="D328" s="161" t="s">
        <v>480</v>
      </c>
      <c r="E328" s="161" t="s">
        <v>271</v>
      </c>
      <c r="F328" s="192">
        <v>50.127255892800001</v>
      </c>
      <c r="G328" s="192">
        <v>0</v>
      </c>
      <c r="H328" s="192">
        <v>0</v>
      </c>
      <c r="I328" s="193">
        <f t="shared" si="45"/>
        <v>0</v>
      </c>
      <c r="J328" s="193">
        <f t="shared" si="46"/>
        <v>0</v>
      </c>
      <c r="K328" s="138">
        <v>1059.65511874</v>
      </c>
      <c r="L328" s="192">
        <f t="shared" si="47"/>
        <v>1059.65511874</v>
      </c>
      <c r="M328" s="192">
        <f t="shared" si="48"/>
        <v>0</v>
      </c>
      <c r="N328" s="192">
        <f t="shared" si="49"/>
        <v>0</v>
      </c>
      <c r="O328" s="192">
        <v>157.87267991243914</v>
      </c>
      <c r="P328" s="192">
        <f t="shared" si="50"/>
        <v>157.87267991243914</v>
      </c>
      <c r="Q328" s="192">
        <f t="shared" si="51"/>
        <v>0</v>
      </c>
      <c r="R328" s="192">
        <f t="shared" si="52"/>
        <v>0</v>
      </c>
      <c r="S328" s="192">
        <f t="shared" si="53"/>
        <v>1217.5277986524393</v>
      </c>
      <c r="T328" s="192">
        <f t="shared" si="54"/>
        <v>0</v>
      </c>
      <c r="U328" s="192">
        <f t="shared" si="55"/>
        <v>0</v>
      </c>
    </row>
    <row r="329" spans="1:21" s="137" customFormat="1" ht="12">
      <c r="A329" s="161">
        <v>802</v>
      </c>
      <c r="B329" s="161" t="s">
        <v>396</v>
      </c>
      <c r="C329" s="161" t="s">
        <v>397</v>
      </c>
      <c r="D329" s="161" t="s">
        <v>480</v>
      </c>
      <c r="E329" s="161" t="s">
        <v>271</v>
      </c>
      <c r="F329" s="192">
        <v>95.244002883600004</v>
      </c>
      <c r="G329" s="192">
        <v>0</v>
      </c>
      <c r="H329" s="192">
        <v>0</v>
      </c>
      <c r="I329" s="193">
        <f t="shared" si="45"/>
        <v>0</v>
      </c>
      <c r="J329" s="193">
        <f t="shared" si="46"/>
        <v>0</v>
      </c>
      <c r="K329" s="138">
        <v>1599.4493386500001</v>
      </c>
      <c r="L329" s="192">
        <f t="shared" si="47"/>
        <v>1599.4493386500001</v>
      </c>
      <c r="M329" s="192">
        <f t="shared" si="48"/>
        <v>0</v>
      </c>
      <c r="N329" s="192">
        <f t="shared" si="49"/>
        <v>0</v>
      </c>
      <c r="O329" s="192">
        <v>458.56378705648217</v>
      </c>
      <c r="P329" s="192">
        <f t="shared" si="50"/>
        <v>458.56378705648217</v>
      </c>
      <c r="Q329" s="192">
        <f t="shared" si="51"/>
        <v>0</v>
      </c>
      <c r="R329" s="192">
        <f t="shared" si="52"/>
        <v>0</v>
      </c>
      <c r="S329" s="192">
        <f t="shared" si="53"/>
        <v>2058.0131257064822</v>
      </c>
      <c r="T329" s="192">
        <f t="shared" si="54"/>
        <v>0</v>
      </c>
      <c r="U329" s="192">
        <f t="shared" si="55"/>
        <v>0</v>
      </c>
    </row>
    <row r="330" spans="1:21" s="137" customFormat="1" ht="12">
      <c r="A330" s="161">
        <v>803</v>
      </c>
      <c r="B330" s="161" t="s">
        <v>396</v>
      </c>
      <c r="C330" s="161" t="s">
        <v>397</v>
      </c>
      <c r="D330" s="161" t="s">
        <v>480</v>
      </c>
      <c r="E330" s="161" t="s">
        <v>271</v>
      </c>
      <c r="F330" s="192">
        <v>88.365294753599997</v>
      </c>
      <c r="G330" s="192">
        <v>0</v>
      </c>
      <c r="H330" s="192">
        <v>0</v>
      </c>
      <c r="I330" s="193">
        <f t="shared" ref="I330:I393" si="56">IF(G330&gt;0,G330/F330,0)</f>
        <v>0</v>
      </c>
      <c r="J330" s="193">
        <f t="shared" ref="J330:J393" si="57">IF(E330="Greenfield",1-I330,0)</f>
        <v>0</v>
      </c>
      <c r="K330" s="138">
        <v>1877.7184399400001</v>
      </c>
      <c r="L330" s="192">
        <f t="shared" ref="L330:L393" si="58">IF($E330="Established",$K330,0)</f>
        <v>1877.7184399400001</v>
      </c>
      <c r="M330" s="192">
        <f t="shared" ref="M330:M393" si="59">IF($E330="Greenfield",$K330*I330,0)</f>
        <v>0</v>
      </c>
      <c r="N330" s="192">
        <f t="shared" ref="N330:N393" si="60">IF($E330="Greenfield",$K330*J330,0)</f>
        <v>0</v>
      </c>
      <c r="O330" s="192">
        <v>419.96456472435432</v>
      </c>
      <c r="P330" s="192">
        <f t="shared" ref="P330:P393" si="61">IF($E330="Established",$O330,0)</f>
        <v>419.96456472435432</v>
      </c>
      <c r="Q330" s="192">
        <f t="shared" ref="Q330:Q393" si="62">IF($E330="Greenfield",$O330*I330,0)</f>
        <v>0</v>
      </c>
      <c r="R330" s="192">
        <f t="shared" ref="R330:R393" si="63">IF($E330="Greenfield",$O330*J330,0)</f>
        <v>0</v>
      </c>
      <c r="S330" s="192">
        <f t="shared" ref="S330:S393" si="64">L330+P330</f>
        <v>2297.6830046643545</v>
      </c>
      <c r="T330" s="192">
        <f t="shared" ref="T330:T393" si="65">M330+Q330</f>
        <v>0</v>
      </c>
      <c r="U330" s="192">
        <f t="shared" ref="U330:U393" si="66">N330+R330</f>
        <v>0</v>
      </c>
    </row>
    <row r="331" spans="1:21" s="137" customFormat="1" ht="12">
      <c r="A331" s="161">
        <v>804</v>
      </c>
      <c r="B331" s="161" t="s">
        <v>396</v>
      </c>
      <c r="C331" s="161" t="s">
        <v>397</v>
      </c>
      <c r="D331" s="161" t="s">
        <v>480</v>
      </c>
      <c r="E331" s="161" t="s">
        <v>271</v>
      </c>
      <c r="F331" s="192">
        <v>7.0933519627499999</v>
      </c>
      <c r="G331" s="192">
        <v>0</v>
      </c>
      <c r="H331" s="192">
        <v>0</v>
      </c>
      <c r="I331" s="193">
        <f t="shared" si="56"/>
        <v>0</v>
      </c>
      <c r="J331" s="193">
        <f t="shared" si="57"/>
        <v>0</v>
      </c>
      <c r="K331" s="138">
        <v>0</v>
      </c>
      <c r="L331" s="192">
        <f t="shared" si="58"/>
        <v>0</v>
      </c>
      <c r="M331" s="192">
        <f t="shared" si="59"/>
        <v>0</v>
      </c>
      <c r="N331" s="192">
        <f t="shared" si="60"/>
        <v>0</v>
      </c>
      <c r="O331" s="192">
        <v>639.68509808790793</v>
      </c>
      <c r="P331" s="192">
        <f t="shared" si="61"/>
        <v>639.68509808790793</v>
      </c>
      <c r="Q331" s="192">
        <f t="shared" si="62"/>
        <v>0</v>
      </c>
      <c r="R331" s="192">
        <f t="shared" si="63"/>
        <v>0</v>
      </c>
      <c r="S331" s="192">
        <f t="shared" si="64"/>
        <v>639.68509808790793</v>
      </c>
      <c r="T331" s="192">
        <f t="shared" si="65"/>
        <v>0</v>
      </c>
      <c r="U331" s="192">
        <f t="shared" si="66"/>
        <v>0</v>
      </c>
    </row>
    <row r="332" spans="1:21" s="137" customFormat="1" ht="12">
      <c r="A332" s="161">
        <v>805</v>
      </c>
      <c r="B332" s="161" t="s">
        <v>396</v>
      </c>
      <c r="C332" s="161" t="s">
        <v>397</v>
      </c>
      <c r="D332" s="161" t="s">
        <v>481</v>
      </c>
      <c r="E332" s="161" t="s">
        <v>271</v>
      </c>
      <c r="F332" s="192">
        <v>81.279859304300004</v>
      </c>
      <c r="G332" s="192">
        <v>0</v>
      </c>
      <c r="H332" s="192">
        <v>0</v>
      </c>
      <c r="I332" s="193">
        <f t="shared" si="56"/>
        <v>0</v>
      </c>
      <c r="J332" s="193">
        <f t="shared" si="57"/>
        <v>0</v>
      </c>
      <c r="K332" s="138">
        <v>1681.5746027499999</v>
      </c>
      <c r="L332" s="192">
        <f t="shared" si="58"/>
        <v>1681.5746027499999</v>
      </c>
      <c r="M332" s="192">
        <f t="shared" si="59"/>
        <v>0</v>
      </c>
      <c r="N332" s="192">
        <f t="shared" si="60"/>
        <v>0</v>
      </c>
      <c r="O332" s="192">
        <v>434.1566712488891</v>
      </c>
      <c r="P332" s="192">
        <f t="shared" si="61"/>
        <v>434.1566712488891</v>
      </c>
      <c r="Q332" s="192">
        <f t="shared" si="62"/>
        <v>0</v>
      </c>
      <c r="R332" s="192">
        <f t="shared" si="63"/>
        <v>0</v>
      </c>
      <c r="S332" s="192">
        <f t="shared" si="64"/>
        <v>2115.7312739988893</v>
      </c>
      <c r="T332" s="192">
        <f t="shared" si="65"/>
        <v>0</v>
      </c>
      <c r="U332" s="192">
        <f t="shared" si="66"/>
        <v>0</v>
      </c>
    </row>
    <row r="333" spans="1:21" s="137" customFormat="1" ht="12">
      <c r="A333" s="161">
        <v>806</v>
      </c>
      <c r="B333" s="161" t="s">
        <v>396</v>
      </c>
      <c r="C333" s="161" t="s">
        <v>397</v>
      </c>
      <c r="D333" s="161" t="s">
        <v>481</v>
      </c>
      <c r="E333" s="161" t="s">
        <v>271</v>
      </c>
      <c r="F333" s="192">
        <v>61.408159744899997</v>
      </c>
      <c r="G333" s="192">
        <v>0</v>
      </c>
      <c r="H333" s="192">
        <v>0</v>
      </c>
      <c r="I333" s="193">
        <f t="shared" si="56"/>
        <v>0</v>
      </c>
      <c r="J333" s="193">
        <f t="shared" si="57"/>
        <v>0</v>
      </c>
      <c r="K333" s="138">
        <v>1581.1106851300001</v>
      </c>
      <c r="L333" s="192">
        <f t="shared" si="58"/>
        <v>1581.1106851300001</v>
      </c>
      <c r="M333" s="192">
        <f t="shared" si="59"/>
        <v>0</v>
      </c>
      <c r="N333" s="192">
        <f t="shared" si="60"/>
        <v>0</v>
      </c>
      <c r="O333" s="192">
        <v>209.48269090602076</v>
      </c>
      <c r="P333" s="192">
        <f t="shared" si="61"/>
        <v>209.48269090602076</v>
      </c>
      <c r="Q333" s="192">
        <f t="shared" si="62"/>
        <v>0</v>
      </c>
      <c r="R333" s="192">
        <f t="shared" si="63"/>
        <v>0</v>
      </c>
      <c r="S333" s="192">
        <f t="shared" si="64"/>
        <v>1790.5933760360208</v>
      </c>
      <c r="T333" s="192">
        <f t="shared" si="65"/>
        <v>0</v>
      </c>
      <c r="U333" s="192">
        <f t="shared" si="66"/>
        <v>0</v>
      </c>
    </row>
    <row r="334" spans="1:21" s="137" customFormat="1" ht="12">
      <c r="A334" s="161">
        <v>807</v>
      </c>
      <c r="B334" s="161" t="s">
        <v>396</v>
      </c>
      <c r="C334" s="161" t="s">
        <v>397</v>
      </c>
      <c r="D334" s="161" t="s">
        <v>482</v>
      </c>
      <c r="E334" s="161" t="s">
        <v>271</v>
      </c>
      <c r="F334" s="192">
        <v>66.579066353000002</v>
      </c>
      <c r="G334" s="192">
        <v>0</v>
      </c>
      <c r="H334" s="192">
        <v>0</v>
      </c>
      <c r="I334" s="193">
        <f t="shared" si="56"/>
        <v>0</v>
      </c>
      <c r="J334" s="193">
        <f t="shared" si="57"/>
        <v>0</v>
      </c>
      <c r="K334" s="138">
        <v>1746.1585499600001</v>
      </c>
      <c r="L334" s="192">
        <f t="shared" si="58"/>
        <v>1746.1585499600001</v>
      </c>
      <c r="M334" s="192">
        <f t="shared" si="59"/>
        <v>0</v>
      </c>
      <c r="N334" s="192">
        <f t="shared" si="60"/>
        <v>0</v>
      </c>
      <c r="O334" s="192">
        <v>211.36205540659418</v>
      </c>
      <c r="P334" s="192">
        <f t="shared" si="61"/>
        <v>211.36205540659418</v>
      </c>
      <c r="Q334" s="192">
        <f t="shared" si="62"/>
        <v>0</v>
      </c>
      <c r="R334" s="192">
        <f t="shared" si="63"/>
        <v>0</v>
      </c>
      <c r="S334" s="192">
        <f t="shared" si="64"/>
        <v>1957.5206053665943</v>
      </c>
      <c r="T334" s="192">
        <f t="shared" si="65"/>
        <v>0</v>
      </c>
      <c r="U334" s="192">
        <f t="shared" si="66"/>
        <v>0</v>
      </c>
    </row>
    <row r="335" spans="1:21" s="137" customFormat="1" ht="12">
      <c r="A335" s="161">
        <v>808</v>
      </c>
      <c r="B335" s="161" t="s">
        <v>396</v>
      </c>
      <c r="C335" s="161" t="s">
        <v>397</v>
      </c>
      <c r="D335" s="161" t="s">
        <v>482</v>
      </c>
      <c r="E335" s="161" t="s">
        <v>271</v>
      </c>
      <c r="F335" s="192">
        <v>82.697580393899997</v>
      </c>
      <c r="G335" s="192">
        <v>0</v>
      </c>
      <c r="H335" s="192">
        <v>0</v>
      </c>
      <c r="I335" s="193">
        <f t="shared" si="56"/>
        <v>0</v>
      </c>
      <c r="J335" s="193">
        <f t="shared" si="57"/>
        <v>0</v>
      </c>
      <c r="K335" s="138">
        <v>2143.2302196599999</v>
      </c>
      <c r="L335" s="192">
        <f t="shared" si="58"/>
        <v>2143.2302196599999</v>
      </c>
      <c r="M335" s="192">
        <f t="shared" si="59"/>
        <v>0</v>
      </c>
      <c r="N335" s="192">
        <f t="shared" si="60"/>
        <v>0</v>
      </c>
      <c r="O335" s="192">
        <v>280.17568302346797</v>
      </c>
      <c r="P335" s="192">
        <f t="shared" si="61"/>
        <v>280.17568302346797</v>
      </c>
      <c r="Q335" s="192">
        <f t="shared" si="62"/>
        <v>0</v>
      </c>
      <c r="R335" s="192">
        <f t="shared" si="63"/>
        <v>0</v>
      </c>
      <c r="S335" s="192">
        <f t="shared" si="64"/>
        <v>2423.405902683468</v>
      </c>
      <c r="T335" s="192">
        <f t="shared" si="65"/>
        <v>0</v>
      </c>
      <c r="U335" s="192">
        <f t="shared" si="66"/>
        <v>0</v>
      </c>
    </row>
    <row r="336" spans="1:21" s="137" customFormat="1" ht="12">
      <c r="A336" s="161">
        <v>809</v>
      </c>
      <c r="B336" s="161" t="s">
        <v>396</v>
      </c>
      <c r="C336" s="161" t="s">
        <v>397</v>
      </c>
      <c r="D336" s="161" t="s">
        <v>482</v>
      </c>
      <c r="E336" s="161" t="s">
        <v>271</v>
      </c>
      <c r="F336" s="192">
        <v>63.773835994099997</v>
      </c>
      <c r="G336" s="192">
        <v>0</v>
      </c>
      <c r="H336" s="192">
        <v>0</v>
      </c>
      <c r="I336" s="193">
        <f t="shared" si="56"/>
        <v>0</v>
      </c>
      <c r="J336" s="193">
        <f t="shared" si="57"/>
        <v>0</v>
      </c>
      <c r="K336" s="138">
        <v>1821.1078186499999</v>
      </c>
      <c r="L336" s="192">
        <f t="shared" si="58"/>
        <v>1821.1078186499999</v>
      </c>
      <c r="M336" s="192">
        <f t="shared" si="59"/>
        <v>0</v>
      </c>
      <c r="N336" s="192">
        <f t="shared" si="60"/>
        <v>0</v>
      </c>
      <c r="O336" s="192">
        <v>194.45334794916042</v>
      </c>
      <c r="P336" s="192">
        <f t="shared" si="61"/>
        <v>194.45334794916042</v>
      </c>
      <c r="Q336" s="192">
        <f t="shared" si="62"/>
        <v>0</v>
      </c>
      <c r="R336" s="192">
        <f t="shared" si="63"/>
        <v>0</v>
      </c>
      <c r="S336" s="192">
        <f t="shared" si="64"/>
        <v>2015.5611665991603</v>
      </c>
      <c r="T336" s="192">
        <f t="shared" si="65"/>
        <v>0</v>
      </c>
      <c r="U336" s="192">
        <f t="shared" si="66"/>
        <v>0</v>
      </c>
    </row>
    <row r="337" spans="1:21" s="137" customFormat="1" ht="12">
      <c r="A337" s="161">
        <v>810</v>
      </c>
      <c r="B337" s="161" t="s">
        <v>396</v>
      </c>
      <c r="C337" s="161" t="s">
        <v>397</v>
      </c>
      <c r="D337" s="161" t="s">
        <v>482</v>
      </c>
      <c r="E337" s="161" t="s">
        <v>271</v>
      </c>
      <c r="F337" s="192">
        <v>30.157802144600002</v>
      </c>
      <c r="G337" s="192">
        <v>0</v>
      </c>
      <c r="H337" s="192">
        <v>0</v>
      </c>
      <c r="I337" s="193">
        <f t="shared" si="56"/>
        <v>0</v>
      </c>
      <c r="J337" s="193">
        <f t="shared" si="57"/>
        <v>0</v>
      </c>
      <c r="K337" s="138">
        <v>631.48747514499996</v>
      </c>
      <c r="L337" s="192">
        <f t="shared" si="58"/>
        <v>631.48747514499996</v>
      </c>
      <c r="M337" s="192">
        <f t="shared" si="59"/>
        <v>0</v>
      </c>
      <c r="N337" s="192">
        <f t="shared" si="60"/>
        <v>0</v>
      </c>
      <c r="O337" s="192">
        <v>365.51753588270162</v>
      </c>
      <c r="P337" s="192">
        <f t="shared" si="61"/>
        <v>365.51753588270162</v>
      </c>
      <c r="Q337" s="192">
        <f t="shared" si="62"/>
        <v>0</v>
      </c>
      <c r="R337" s="192">
        <f t="shared" si="63"/>
        <v>0</v>
      </c>
      <c r="S337" s="192">
        <f t="shared" si="64"/>
        <v>997.00501102770158</v>
      </c>
      <c r="T337" s="192">
        <f t="shared" si="65"/>
        <v>0</v>
      </c>
      <c r="U337" s="192">
        <f t="shared" si="66"/>
        <v>0</v>
      </c>
    </row>
    <row r="338" spans="1:21" s="137" customFormat="1" ht="12">
      <c r="A338" s="161">
        <v>811</v>
      </c>
      <c r="B338" s="161" t="s">
        <v>396</v>
      </c>
      <c r="C338" s="161" t="s">
        <v>397</v>
      </c>
      <c r="D338" s="161" t="s">
        <v>482</v>
      </c>
      <c r="E338" s="161" t="s">
        <v>271</v>
      </c>
      <c r="F338" s="192">
        <v>37.317831377399997</v>
      </c>
      <c r="G338" s="192">
        <v>0</v>
      </c>
      <c r="H338" s="192">
        <v>0</v>
      </c>
      <c r="I338" s="193">
        <f t="shared" si="56"/>
        <v>0</v>
      </c>
      <c r="J338" s="193">
        <f t="shared" si="57"/>
        <v>0</v>
      </c>
      <c r="K338" s="138">
        <v>727.16739496000002</v>
      </c>
      <c r="L338" s="192">
        <f t="shared" si="58"/>
        <v>727.16739496000002</v>
      </c>
      <c r="M338" s="192">
        <f t="shared" si="59"/>
        <v>0</v>
      </c>
      <c r="N338" s="192">
        <f t="shared" si="60"/>
        <v>0</v>
      </c>
      <c r="O338" s="192">
        <v>67.159204992853134</v>
      </c>
      <c r="P338" s="192">
        <f t="shared" si="61"/>
        <v>67.159204992853134</v>
      </c>
      <c r="Q338" s="192">
        <f t="shared" si="62"/>
        <v>0</v>
      </c>
      <c r="R338" s="192">
        <f t="shared" si="63"/>
        <v>0</v>
      </c>
      <c r="S338" s="192">
        <f t="shared" si="64"/>
        <v>794.32659995285314</v>
      </c>
      <c r="T338" s="192">
        <f t="shared" si="65"/>
        <v>0</v>
      </c>
      <c r="U338" s="192">
        <f t="shared" si="66"/>
        <v>0</v>
      </c>
    </row>
    <row r="339" spans="1:21" s="137" customFormat="1" ht="12">
      <c r="A339" s="161">
        <v>812</v>
      </c>
      <c r="B339" s="161" t="s">
        <v>396</v>
      </c>
      <c r="C339" s="161" t="s">
        <v>397</v>
      </c>
      <c r="D339" s="161" t="s">
        <v>483</v>
      </c>
      <c r="E339" s="161" t="s">
        <v>271</v>
      </c>
      <c r="F339" s="192">
        <v>12.659222143399999</v>
      </c>
      <c r="G339" s="192">
        <v>0</v>
      </c>
      <c r="H339" s="192">
        <v>0</v>
      </c>
      <c r="I339" s="193">
        <f t="shared" si="56"/>
        <v>0</v>
      </c>
      <c r="J339" s="193">
        <f t="shared" si="57"/>
        <v>0</v>
      </c>
      <c r="K339" s="138">
        <v>40.723408695099998</v>
      </c>
      <c r="L339" s="192">
        <f t="shared" si="58"/>
        <v>40.723408695099998</v>
      </c>
      <c r="M339" s="192">
        <f t="shared" si="59"/>
        <v>0</v>
      </c>
      <c r="N339" s="192">
        <f t="shared" si="60"/>
        <v>0</v>
      </c>
      <c r="O339" s="192">
        <v>5905.0494331915334</v>
      </c>
      <c r="P339" s="192">
        <f t="shared" si="61"/>
        <v>5905.0494331915334</v>
      </c>
      <c r="Q339" s="192">
        <f t="shared" si="62"/>
        <v>0</v>
      </c>
      <c r="R339" s="192">
        <f t="shared" si="63"/>
        <v>0</v>
      </c>
      <c r="S339" s="192">
        <f t="shared" si="64"/>
        <v>5945.7728418866336</v>
      </c>
      <c r="T339" s="192">
        <f t="shared" si="65"/>
        <v>0</v>
      </c>
      <c r="U339" s="192">
        <f t="shared" si="66"/>
        <v>0</v>
      </c>
    </row>
    <row r="340" spans="1:21" s="137" customFormat="1" ht="12">
      <c r="A340" s="161">
        <v>813</v>
      </c>
      <c r="B340" s="161" t="s">
        <v>396</v>
      </c>
      <c r="C340" s="161" t="s">
        <v>397</v>
      </c>
      <c r="D340" s="161" t="s">
        <v>483</v>
      </c>
      <c r="E340" s="161" t="s">
        <v>271</v>
      </c>
      <c r="F340" s="192">
        <v>19.349459515700001</v>
      </c>
      <c r="G340" s="192">
        <v>0</v>
      </c>
      <c r="H340" s="192">
        <v>0</v>
      </c>
      <c r="I340" s="193">
        <f t="shared" si="56"/>
        <v>0</v>
      </c>
      <c r="J340" s="193">
        <f t="shared" si="57"/>
        <v>0</v>
      </c>
      <c r="K340" s="138">
        <v>209.69849346500001</v>
      </c>
      <c r="L340" s="192">
        <f t="shared" si="58"/>
        <v>209.69849346500001</v>
      </c>
      <c r="M340" s="192">
        <f t="shared" si="59"/>
        <v>0</v>
      </c>
      <c r="N340" s="192">
        <f t="shared" si="60"/>
        <v>0</v>
      </c>
      <c r="O340" s="192">
        <v>88.864985457132548</v>
      </c>
      <c r="P340" s="192">
        <f t="shared" si="61"/>
        <v>88.864985457132548</v>
      </c>
      <c r="Q340" s="192">
        <f t="shared" si="62"/>
        <v>0</v>
      </c>
      <c r="R340" s="192">
        <f t="shared" si="63"/>
        <v>0</v>
      </c>
      <c r="S340" s="192">
        <f t="shared" si="64"/>
        <v>298.56347892213256</v>
      </c>
      <c r="T340" s="192">
        <f t="shared" si="65"/>
        <v>0</v>
      </c>
      <c r="U340" s="192">
        <f t="shared" si="66"/>
        <v>0</v>
      </c>
    </row>
    <row r="341" spans="1:21" s="137" customFormat="1" ht="12">
      <c r="A341" s="161">
        <v>814</v>
      </c>
      <c r="B341" s="161" t="s">
        <v>396</v>
      </c>
      <c r="C341" s="161" t="s">
        <v>397</v>
      </c>
      <c r="D341" s="161" t="s">
        <v>419</v>
      </c>
      <c r="E341" s="161" t="s">
        <v>271</v>
      </c>
      <c r="F341" s="192">
        <v>6.1528299839000003E-2</v>
      </c>
      <c r="G341" s="192">
        <v>0</v>
      </c>
      <c r="H341" s="192">
        <v>0</v>
      </c>
      <c r="I341" s="193">
        <f t="shared" si="56"/>
        <v>0</v>
      </c>
      <c r="J341" s="193">
        <f t="shared" si="57"/>
        <v>0</v>
      </c>
      <c r="K341" s="138">
        <v>0</v>
      </c>
      <c r="L341" s="192">
        <f t="shared" si="58"/>
        <v>0</v>
      </c>
      <c r="M341" s="192">
        <f t="shared" si="59"/>
        <v>0</v>
      </c>
      <c r="N341" s="192">
        <f t="shared" si="60"/>
        <v>0</v>
      </c>
      <c r="O341" s="192">
        <v>460.75254430861946</v>
      </c>
      <c r="P341" s="192">
        <f t="shared" si="61"/>
        <v>460.75254430861946</v>
      </c>
      <c r="Q341" s="192">
        <f t="shared" si="62"/>
        <v>0</v>
      </c>
      <c r="R341" s="192">
        <f t="shared" si="63"/>
        <v>0</v>
      </c>
      <c r="S341" s="192">
        <f t="shared" si="64"/>
        <v>460.75254430861946</v>
      </c>
      <c r="T341" s="192">
        <f t="shared" si="65"/>
        <v>0</v>
      </c>
      <c r="U341" s="192">
        <f t="shared" si="66"/>
        <v>0</v>
      </c>
    </row>
    <row r="342" spans="1:21" s="137" customFormat="1" ht="12">
      <c r="A342" s="161">
        <v>815</v>
      </c>
      <c r="B342" s="161" t="s">
        <v>396</v>
      </c>
      <c r="C342" s="161" t="s">
        <v>397</v>
      </c>
      <c r="D342" s="161" t="s">
        <v>419</v>
      </c>
      <c r="E342" s="161" t="s">
        <v>271</v>
      </c>
      <c r="F342" s="192">
        <v>0.12069660471300001</v>
      </c>
      <c r="G342" s="192">
        <v>0</v>
      </c>
      <c r="H342" s="192">
        <v>0</v>
      </c>
      <c r="I342" s="193">
        <f t="shared" si="56"/>
        <v>0</v>
      </c>
      <c r="J342" s="193">
        <f t="shared" si="57"/>
        <v>0</v>
      </c>
      <c r="K342" s="138">
        <v>0</v>
      </c>
      <c r="L342" s="192">
        <f t="shared" si="58"/>
        <v>0</v>
      </c>
      <c r="M342" s="192">
        <f t="shared" si="59"/>
        <v>0</v>
      </c>
      <c r="N342" s="192">
        <f t="shared" si="60"/>
        <v>0</v>
      </c>
      <c r="O342" s="192">
        <v>0</v>
      </c>
      <c r="P342" s="192">
        <f t="shared" si="61"/>
        <v>0</v>
      </c>
      <c r="Q342" s="192">
        <f t="shared" si="62"/>
        <v>0</v>
      </c>
      <c r="R342" s="192">
        <f t="shared" si="63"/>
        <v>0</v>
      </c>
      <c r="S342" s="192">
        <f t="shared" si="64"/>
        <v>0</v>
      </c>
      <c r="T342" s="192">
        <f t="shared" si="65"/>
        <v>0</v>
      </c>
      <c r="U342" s="192">
        <f t="shared" si="66"/>
        <v>0</v>
      </c>
    </row>
    <row r="343" spans="1:21" s="137" customFormat="1" ht="12">
      <c r="A343" s="161">
        <v>816</v>
      </c>
      <c r="B343" s="161" t="s">
        <v>396</v>
      </c>
      <c r="C343" s="161" t="s">
        <v>397</v>
      </c>
      <c r="D343" s="161" t="s">
        <v>484</v>
      </c>
      <c r="E343" s="161" t="s">
        <v>271</v>
      </c>
      <c r="F343" s="192">
        <v>65.439409761099995</v>
      </c>
      <c r="G343" s="192">
        <v>0</v>
      </c>
      <c r="H343" s="192">
        <v>0</v>
      </c>
      <c r="I343" s="193">
        <f t="shared" si="56"/>
        <v>0</v>
      </c>
      <c r="J343" s="193">
        <f t="shared" si="57"/>
        <v>0</v>
      </c>
      <c r="K343" s="138">
        <v>1923.166401</v>
      </c>
      <c r="L343" s="192">
        <f t="shared" si="58"/>
        <v>1923.166401</v>
      </c>
      <c r="M343" s="192">
        <f t="shared" si="59"/>
        <v>0</v>
      </c>
      <c r="N343" s="192">
        <f t="shared" si="60"/>
        <v>0</v>
      </c>
      <c r="O343" s="192">
        <v>294.45632228198849</v>
      </c>
      <c r="P343" s="192">
        <f t="shared" si="61"/>
        <v>294.45632228198849</v>
      </c>
      <c r="Q343" s="192">
        <f t="shared" si="62"/>
        <v>0</v>
      </c>
      <c r="R343" s="192">
        <f t="shared" si="63"/>
        <v>0</v>
      </c>
      <c r="S343" s="192">
        <f t="shared" si="64"/>
        <v>2217.6227232819883</v>
      </c>
      <c r="T343" s="192">
        <f t="shared" si="65"/>
        <v>0</v>
      </c>
      <c r="U343" s="192">
        <f t="shared" si="66"/>
        <v>0</v>
      </c>
    </row>
    <row r="344" spans="1:21" s="137" customFormat="1" ht="12">
      <c r="A344" s="161">
        <v>817</v>
      </c>
      <c r="B344" s="161" t="s">
        <v>396</v>
      </c>
      <c r="C344" s="161" t="s">
        <v>397</v>
      </c>
      <c r="D344" s="161" t="s">
        <v>485</v>
      </c>
      <c r="E344" s="161" t="s">
        <v>271</v>
      </c>
      <c r="F344" s="192">
        <v>46.000703223099997</v>
      </c>
      <c r="G344" s="192">
        <v>0</v>
      </c>
      <c r="H344" s="192">
        <v>0</v>
      </c>
      <c r="I344" s="193">
        <f t="shared" si="56"/>
        <v>0</v>
      </c>
      <c r="J344" s="193">
        <f t="shared" si="57"/>
        <v>0</v>
      </c>
      <c r="K344" s="138">
        <v>834.80730679500004</v>
      </c>
      <c r="L344" s="192">
        <f t="shared" si="58"/>
        <v>834.80730679500004</v>
      </c>
      <c r="M344" s="192">
        <f t="shared" si="59"/>
        <v>0</v>
      </c>
      <c r="N344" s="192">
        <f t="shared" si="60"/>
        <v>0</v>
      </c>
      <c r="O344" s="192">
        <v>480.41614976859552</v>
      </c>
      <c r="P344" s="192">
        <f t="shared" si="61"/>
        <v>480.41614976859552</v>
      </c>
      <c r="Q344" s="192">
        <f t="shared" si="62"/>
        <v>0</v>
      </c>
      <c r="R344" s="192">
        <f t="shared" si="63"/>
        <v>0</v>
      </c>
      <c r="S344" s="192">
        <f t="shared" si="64"/>
        <v>1315.2234565635956</v>
      </c>
      <c r="T344" s="192">
        <f t="shared" si="65"/>
        <v>0</v>
      </c>
      <c r="U344" s="192">
        <f t="shared" si="66"/>
        <v>0</v>
      </c>
    </row>
    <row r="345" spans="1:21" s="137" customFormat="1" ht="12">
      <c r="A345" s="161">
        <v>818</v>
      </c>
      <c r="B345" s="161" t="s">
        <v>396</v>
      </c>
      <c r="C345" s="161" t="s">
        <v>397</v>
      </c>
      <c r="D345" s="161" t="s">
        <v>485</v>
      </c>
      <c r="E345" s="161" t="s">
        <v>271</v>
      </c>
      <c r="F345" s="192">
        <v>43.865985414999997</v>
      </c>
      <c r="G345" s="192">
        <v>0</v>
      </c>
      <c r="H345" s="192">
        <v>0</v>
      </c>
      <c r="I345" s="193">
        <f t="shared" si="56"/>
        <v>0</v>
      </c>
      <c r="J345" s="193">
        <f t="shared" si="57"/>
        <v>0</v>
      </c>
      <c r="K345" s="138">
        <v>472.81827348600001</v>
      </c>
      <c r="L345" s="192">
        <f t="shared" si="58"/>
        <v>472.81827348600001</v>
      </c>
      <c r="M345" s="192">
        <f t="shared" si="59"/>
        <v>0</v>
      </c>
      <c r="N345" s="192">
        <f t="shared" si="60"/>
        <v>0</v>
      </c>
      <c r="O345" s="192">
        <v>79.934571892546217</v>
      </c>
      <c r="P345" s="192">
        <f t="shared" si="61"/>
        <v>79.934571892546217</v>
      </c>
      <c r="Q345" s="192">
        <f t="shared" si="62"/>
        <v>0</v>
      </c>
      <c r="R345" s="192">
        <f t="shared" si="63"/>
        <v>0</v>
      </c>
      <c r="S345" s="192">
        <f t="shared" si="64"/>
        <v>552.75284537854623</v>
      </c>
      <c r="T345" s="192">
        <f t="shared" si="65"/>
        <v>0</v>
      </c>
      <c r="U345" s="192">
        <f t="shared" si="66"/>
        <v>0</v>
      </c>
    </row>
    <row r="346" spans="1:21" s="137" customFormat="1" ht="12">
      <c r="A346" s="161">
        <v>819</v>
      </c>
      <c r="B346" s="161" t="s">
        <v>396</v>
      </c>
      <c r="C346" s="161" t="s">
        <v>397</v>
      </c>
      <c r="D346" s="161" t="s">
        <v>484</v>
      </c>
      <c r="E346" s="161" t="s">
        <v>271</v>
      </c>
      <c r="F346" s="192">
        <v>33.233017845500001</v>
      </c>
      <c r="G346" s="192">
        <v>0</v>
      </c>
      <c r="H346" s="192">
        <v>0</v>
      </c>
      <c r="I346" s="193">
        <f t="shared" si="56"/>
        <v>0</v>
      </c>
      <c r="J346" s="193">
        <f t="shared" si="57"/>
        <v>0</v>
      </c>
      <c r="K346" s="138">
        <v>1004.63916373</v>
      </c>
      <c r="L346" s="192">
        <f t="shared" si="58"/>
        <v>1004.63916373</v>
      </c>
      <c r="M346" s="192">
        <f t="shared" si="59"/>
        <v>0</v>
      </c>
      <c r="N346" s="192">
        <f t="shared" si="60"/>
        <v>0</v>
      </c>
      <c r="O346" s="192">
        <v>447.9034935293007</v>
      </c>
      <c r="P346" s="192">
        <f t="shared" si="61"/>
        <v>447.9034935293007</v>
      </c>
      <c r="Q346" s="192">
        <f t="shared" si="62"/>
        <v>0</v>
      </c>
      <c r="R346" s="192">
        <f t="shared" si="63"/>
        <v>0</v>
      </c>
      <c r="S346" s="192">
        <f t="shared" si="64"/>
        <v>1452.5426572593005</v>
      </c>
      <c r="T346" s="192">
        <f t="shared" si="65"/>
        <v>0</v>
      </c>
      <c r="U346" s="192">
        <f t="shared" si="66"/>
        <v>0</v>
      </c>
    </row>
    <row r="347" spans="1:21" s="137" customFormat="1" ht="12">
      <c r="A347" s="161">
        <v>820</v>
      </c>
      <c r="B347" s="161" t="s">
        <v>396</v>
      </c>
      <c r="C347" s="161" t="s">
        <v>397</v>
      </c>
      <c r="D347" s="161" t="s">
        <v>486</v>
      </c>
      <c r="E347" s="161" t="s">
        <v>271</v>
      </c>
      <c r="F347" s="192">
        <v>83.702336713999998</v>
      </c>
      <c r="G347" s="192">
        <v>0</v>
      </c>
      <c r="H347" s="192">
        <v>0</v>
      </c>
      <c r="I347" s="193">
        <f t="shared" si="56"/>
        <v>0</v>
      </c>
      <c r="J347" s="193">
        <f t="shared" si="57"/>
        <v>0</v>
      </c>
      <c r="K347" s="138">
        <v>2219.7741555399998</v>
      </c>
      <c r="L347" s="192">
        <f t="shared" si="58"/>
        <v>2219.7741555399998</v>
      </c>
      <c r="M347" s="192">
        <f t="shared" si="59"/>
        <v>0</v>
      </c>
      <c r="N347" s="192">
        <f t="shared" si="60"/>
        <v>0</v>
      </c>
      <c r="O347" s="192">
        <v>580.44914194702028</v>
      </c>
      <c r="P347" s="192">
        <f t="shared" si="61"/>
        <v>580.44914194702028</v>
      </c>
      <c r="Q347" s="192">
        <f t="shared" si="62"/>
        <v>0</v>
      </c>
      <c r="R347" s="192">
        <f t="shared" si="63"/>
        <v>0</v>
      </c>
      <c r="S347" s="192">
        <f t="shared" si="64"/>
        <v>2800.2232974870203</v>
      </c>
      <c r="T347" s="192">
        <f t="shared" si="65"/>
        <v>0</v>
      </c>
      <c r="U347" s="192">
        <f t="shared" si="66"/>
        <v>0</v>
      </c>
    </row>
    <row r="348" spans="1:21" s="137" customFormat="1" ht="12">
      <c r="A348" s="161">
        <v>821</v>
      </c>
      <c r="B348" s="161" t="s">
        <v>396</v>
      </c>
      <c r="C348" s="161" t="s">
        <v>397</v>
      </c>
      <c r="D348" s="161" t="s">
        <v>486</v>
      </c>
      <c r="E348" s="161" t="s">
        <v>271</v>
      </c>
      <c r="F348" s="192">
        <v>45.104868113599998</v>
      </c>
      <c r="G348" s="192">
        <v>0</v>
      </c>
      <c r="H348" s="192">
        <v>0</v>
      </c>
      <c r="I348" s="193">
        <f t="shared" si="56"/>
        <v>0</v>
      </c>
      <c r="J348" s="193">
        <f t="shared" si="57"/>
        <v>0</v>
      </c>
      <c r="K348" s="138">
        <v>867.49794638699996</v>
      </c>
      <c r="L348" s="192">
        <f t="shared" si="58"/>
        <v>867.49794638699996</v>
      </c>
      <c r="M348" s="192">
        <f t="shared" si="59"/>
        <v>0</v>
      </c>
      <c r="N348" s="192">
        <f t="shared" si="60"/>
        <v>0</v>
      </c>
      <c r="O348" s="192">
        <v>116.4641156958851</v>
      </c>
      <c r="P348" s="192">
        <f t="shared" si="61"/>
        <v>116.4641156958851</v>
      </c>
      <c r="Q348" s="192">
        <f t="shared" si="62"/>
        <v>0</v>
      </c>
      <c r="R348" s="192">
        <f t="shared" si="63"/>
        <v>0</v>
      </c>
      <c r="S348" s="192">
        <f t="shared" si="64"/>
        <v>983.96206208288504</v>
      </c>
      <c r="T348" s="192">
        <f t="shared" si="65"/>
        <v>0</v>
      </c>
      <c r="U348" s="192">
        <f t="shared" si="66"/>
        <v>0</v>
      </c>
    </row>
    <row r="349" spans="1:21" s="137" customFormat="1" ht="12">
      <c r="A349" s="161">
        <v>822</v>
      </c>
      <c r="B349" s="161" t="s">
        <v>396</v>
      </c>
      <c r="C349" s="161" t="s">
        <v>397</v>
      </c>
      <c r="D349" s="161" t="s">
        <v>486</v>
      </c>
      <c r="E349" s="161" t="s">
        <v>271</v>
      </c>
      <c r="F349" s="192">
        <v>55.287216650300003</v>
      </c>
      <c r="G349" s="192">
        <v>0</v>
      </c>
      <c r="H349" s="192">
        <v>0</v>
      </c>
      <c r="I349" s="193">
        <f t="shared" si="56"/>
        <v>0</v>
      </c>
      <c r="J349" s="193">
        <f t="shared" si="57"/>
        <v>0</v>
      </c>
      <c r="K349" s="138">
        <v>1541.2440527000001</v>
      </c>
      <c r="L349" s="192">
        <f t="shared" si="58"/>
        <v>1541.2440527000001</v>
      </c>
      <c r="M349" s="192">
        <f t="shared" si="59"/>
        <v>0</v>
      </c>
      <c r="N349" s="192">
        <f t="shared" si="60"/>
        <v>0</v>
      </c>
      <c r="O349" s="192">
        <v>300.48079424424651</v>
      </c>
      <c r="P349" s="192">
        <f t="shared" si="61"/>
        <v>300.48079424424651</v>
      </c>
      <c r="Q349" s="192">
        <f t="shared" si="62"/>
        <v>0</v>
      </c>
      <c r="R349" s="192">
        <f t="shared" si="63"/>
        <v>0</v>
      </c>
      <c r="S349" s="192">
        <f t="shared" si="64"/>
        <v>1841.7248469442466</v>
      </c>
      <c r="T349" s="192">
        <f t="shared" si="65"/>
        <v>0</v>
      </c>
      <c r="U349" s="192">
        <f t="shared" si="66"/>
        <v>0</v>
      </c>
    </row>
    <row r="350" spans="1:21" s="137" customFormat="1" ht="12">
      <c r="A350" s="161">
        <v>823</v>
      </c>
      <c r="B350" s="161" t="s">
        <v>396</v>
      </c>
      <c r="C350" s="161" t="s">
        <v>397</v>
      </c>
      <c r="D350" s="161" t="s">
        <v>487</v>
      </c>
      <c r="E350" s="161" t="s">
        <v>271</v>
      </c>
      <c r="F350" s="192">
        <v>48.040423112200003</v>
      </c>
      <c r="G350" s="192">
        <v>0</v>
      </c>
      <c r="H350" s="192">
        <v>0</v>
      </c>
      <c r="I350" s="193">
        <f t="shared" si="56"/>
        <v>0</v>
      </c>
      <c r="J350" s="193">
        <f t="shared" si="57"/>
        <v>0</v>
      </c>
      <c r="K350" s="138">
        <v>900.18858608599999</v>
      </c>
      <c r="L350" s="192">
        <f t="shared" si="58"/>
        <v>900.18858608599999</v>
      </c>
      <c r="M350" s="192">
        <f t="shared" si="59"/>
        <v>0</v>
      </c>
      <c r="N350" s="192">
        <f t="shared" si="60"/>
        <v>0</v>
      </c>
      <c r="O350" s="192">
        <v>662.47840563859017</v>
      </c>
      <c r="P350" s="192">
        <f t="shared" si="61"/>
        <v>662.47840563859017</v>
      </c>
      <c r="Q350" s="192">
        <f t="shared" si="62"/>
        <v>0</v>
      </c>
      <c r="R350" s="192">
        <f t="shared" si="63"/>
        <v>0</v>
      </c>
      <c r="S350" s="192">
        <f t="shared" si="64"/>
        <v>1562.6669917245902</v>
      </c>
      <c r="T350" s="192">
        <f t="shared" si="65"/>
        <v>0</v>
      </c>
      <c r="U350" s="192">
        <f t="shared" si="66"/>
        <v>0</v>
      </c>
    </row>
    <row r="351" spans="1:21" s="137" customFormat="1" ht="12">
      <c r="A351" s="161">
        <v>824</v>
      </c>
      <c r="B351" s="161" t="s">
        <v>396</v>
      </c>
      <c r="C351" s="161" t="s">
        <v>397</v>
      </c>
      <c r="D351" s="161" t="s">
        <v>487</v>
      </c>
      <c r="E351" s="161" t="s">
        <v>271</v>
      </c>
      <c r="F351" s="192">
        <v>49.680276768600002</v>
      </c>
      <c r="G351" s="192">
        <v>0</v>
      </c>
      <c r="H351" s="192">
        <v>0</v>
      </c>
      <c r="I351" s="193">
        <f t="shared" si="56"/>
        <v>0</v>
      </c>
      <c r="J351" s="193">
        <f t="shared" si="57"/>
        <v>0</v>
      </c>
      <c r="K351" s="138">
        <v>1640.9106343000001</v>
      </c>
      <c r="L351" s="192">
        <f t="shared" si="58"/>
        <v>1640.9106343000001</v>
      </c>
      <c r="M351" s="192">
        <f t="shared" si="59"/>
        <v>0</v>
      </c>
      <c r="N351" s="192">
        <f t="shared" si="60"/>
        <v>0</v>
      </c>
      <c r="O351" s="192">
        <v>345.18049876475033</v>
      </c>
      <c r="P351" s="192">
        <f t="shared" si="61"/>
        <v>345.18049876475033</v>
      </c>
      <c r="Q351" s="192">
        <f t="shared" si="62"/>
        <v>0</v>
      </c>
      <c r="R351" s="192">
        <f t="shared" si="63"/>
        <v>0</v>
      </c>
      <c r="S351" s="192">
        <f t="shared" si="64"/>
        <v>1986.0911330647505</v>
      </c>
      <c r="T351" s="192">
        <f t="shared" si="65"/>
        <v>0</v>
      </c>
      <c r="U351" s="192">
        <f t="shared" si="66"/>
        <v>0</v>
      </c>
    </row>
    <row r="352" spans="1:21" s="137" customFormat="1" ht="12">
      <c r="A352" s="161">
        <v>825</v>
      </c>
      <c r="B352" s="161" t="s">
        <v>396</v>
      </c>
      <c r="C352" s="161" t="s">
        <v>397</v>
      </c>
      <c r="D352" s="161" t="s">
        <v>487</v>
      </c>
      <c r="E352" s="161" t="s">
        <v>271</v>
      </c>
      <c r="F352" s="192">
        <v>75.172607684599996</v>
      </c>
      <c r="G352" s="192">
        <v>0</v>
      </c>
      <c r="H352" s="192">
        <v>0</v>
      </c>
      <c r="I352" s="193">
        <f t="shared" si="56"/>
        <v>0</v>
      </c>
      <c r="J352" s="193">
        <f t="shared" si="57"/>
        <v>0</v>
      </c>
      <c r="K352" s="138">
        <v>0</v>
      </c>
      <c r="L352" s="192">
        <f t="shared" si="58"/>
        <v>0</v>
      </c>
      <c r="M352" s="192">
        <f t="shared" si="59"/>
        <v>0</v>
      </c>
      <c r="N352" s="192">
        <f t="shared" si="60"/>
        <v>0</v>
      </c>
      <c r="O352" s="192">
        <v>113.7042380298255</v>
      </c>
      <c r="P352" s="192">
        <f t="shared" si="61"/>
        <v>113.7042380298255</v>
      </c>
      <c r="Q352" s="192">
        <f t="shared" si="62"/>
        <v>0</v>
      </c>
      <c r="R352" s="192">
        <f t="shared" si="63"/>
        <v>0</v>
      </c>
      <c r="S352" s="192">
        <f t="shared" si="64"/>
        <v>113.7042380298255</v>
      </c>
      <c r="T352" s="192">
        <f t="shared" si="65"/>
        <v>0</v>
      </c>
      <c r="U352" s="192">
        <f t="shared" si="66"/>
        <v>0</v>
      </c>
    </row>
    <row r="353" spans="1:21" s="137" customFormat="1" ht="12">
      <c r="A353" s="161">
        <v>826</v>
      </c>
      <c r="B353" s="161" t="s">
        <v>396</v>
      </c>
      <c r="C353" s="161" t="s">
        <v>397</v>
      </c>
      <c r="D353" s="161" t="s">
        <v>487</v>
      </c>
      <c r="E353" s="161" t="s">
        <v>271</v>
      </c>
      <c r="F353" s="192">
        <v>49.4778379499</v>
      </c>
      <c r="G353" s="192">
        <v>0</v>
      </c>
      <c r="H353" s="192">
        <v>0</v>
      </c>
      <c r="I353" s="193">
        <f t="shared" si="56"/>
        <v>0</v>
      </c>
      <c r="J353" s="193">
        <f t="shared" si="57"/>
        <v>0</v>
      </c>
      <c r="K353" s="138">
        <v>1074.8044405999999</v>
      </c>
      <c r="L353" s="192">
        <f t="shared" si="58"/>
        <v>1074.8044405999999</v>
      </c>
      <c r="M353" s="192">
        <f t="shared" si="59"/>
        <v>0</v>
      </c>
      <c r="N353" s="192">
        <f t="shared" si="60"/>
        <v>0</v>
      </c>
      <c r="O353" s="192">
        <v>232.56427679740054</v>
      </c>
      <c r="P353" s="192">
        <f t="shared" si="61"/>
        <v>232.56427679740054</v>
      </c>
      <c r="Q353" s="192">
        <f t="shared" si="62"/>
        <v>0</v>
      </c>
      <c r="R353" s="192">
        <f t="shared" si="63"/>
        <v>0</v>
      </c>
      <c r="S353" s="192">
        <f t="shared" si="64"/>
        <v>1307.3687173974004</v>
      </c>
      <c r="T353" s="192">
        <f t="shared" si="65"/>
        <v>0</v>
      </c>
      <c r="U353" s="192">
        <f t="shared" si="66"/>
        <v>0</v>
      </c>
    </row>
    <row r="354" spans="1:21" s="137" customFormat="1" ht="12">
      <c r="A354" s="161">
        <v>827</v>
      </c>
      <c r="B354" s="161" t="s">
        <v>396</v>
      </c>
      <c r="C354" s="161" t="s">
        <v>397</v>
      </c>
      <c r="D354" s="161" t="s">
        <v>487</v>
      </c>
      <c r="E354" s="161" t="s">
        <v>271</v>
      </c>
      <c r="F354" s="192">
        <v>38.352464178300004</v>
      </c>
      <c r="G354" s="192">
        <v>0</v>
      </c>
      <c r="H354" s="192">
        <v>0</v>
      </c>
      <c r="I354" s="193">
        <f t="shared" si="56"/>
        <v>0</v>
      </c>
      <c r="J354" s="193">
        <f t="shared" si="57"/>
        <v>0</v>
      </c>
      <c r="K354" s="138">
        <v>1169.68702904</v>
      </c>
      <c r="L354" s="192">
        <f t="shared" si="58"/>
        <v>1169.68702904</v>
      </c>
      <c r="M354" s="192">
        <f t="shared" si="59"/>
        <v>0</v>
      </c>
      <c r="N354" s="192">
        <f t="shared" si="60"/>
        <v>0</v>
      </c>
      <c r="O354" s="192">
        <v>209.56779468650265</v>
      </c>
      <c r="P354" s="192">
        <f t="shared" si="61"/>
        <v>209.56779468650265</v>
      </c>
      <c r="Q354" s="192">
        <f t="shared" si="62"/>
        <v>0</v>
      </c>
      <c r="R354" s="192">
        <f t="shared" si="63"/>
        <v>0</v>
      </c>
      <c r="S354" s="192">
        <f t="shared" si="64"/>
        <v>1379.2548237265025</v>
      </c>
      <c r="T354" s="192">
        <f t="shared" si="65"/>
        <v>0</v>
      </c>
      <c r="U354" s="192">
        <f t="shared" si="66"/>
        <v>0</v>
      </c>
    </row>
    <row r="355" spans="1:21" s="137" customFormat="1" ht="12">
      <c r="A355" s="161">
        <v>828</v>
      </c>
      <c r="B355" s="161" t="s">
        <v>396</v>
      </c>
      <c r="C355" s="161" t="s">
        <v>397</v>
      </c>
      <c r="D355" s="161" t="s">
        <v>419</v>
      </c>
      <c r="E355" s="161" t="s">
        <v>271</v>
      </c>
      <c r="F355" s="192">
        <v>0.51836348817099998</v>
      </c>
      <c r="G355" s="192">
        <v>0</v>
      </c>
      <c r="H355" s="192">
        <v>0</v>
      </c>
      <c r="I355" s="193">
        <f t="shared" si="56"/>
        <v>0</v>
      </c>
      <c r="J355" s="193">
        <f t="shared" si="57"/>
        <v>0</v>
      </c>
      <c r="K355" s="138">
        <v>0</v>
      </c>
      <c r="L355" s="192">
        <f t="shared" si="58"/>
        <v>0</v>
      </c>
      <c r="M355" s="192">
        <f t="shared" si="59"/>
        <v>0</v>
      </c>
      <c r="N355" s="192">
        <f t="shared" si="60"/>
        <v>0</v>
      </c>
      <c r="O355" s="192">
        <v>0</v>
      </c>
      <c r="P355" s="192">
        <f t="shared" si="61"/>
        <v>0</v>
      </c>
      <c r="Q355" s="192">
        <f t="shared" si="62"/>
        <v>0</v>
      </c>
      <c r="R355" s="192">
        <f t="shared" si="63"/>
        <v>0</v>
      </c>
      <c r="S355" s="192">
        <f t="shared" si="64"/>
        <v>0</v>
      </c>
      <c r="T355" s="192">
        <f t="shared" si="65"/>
        <v>0</v>
      </c>
      <c r="U355" s="192">
        <f t="shared" si="66"/>
        <v>0</v>
      </c>
    </row>
    <row r="356" spans="1:21" s="137" customFormat="1" ht="12">
      <c r="A356" s="161">
        <v>829</v>
      </c>
      <c r="B356" s="161" t="s">
        <v>396</v>
      </c>
      <c r="C356" s="161" t="s">
        <v>397</v>
      </c>
      <c r="D356" s="161" t="s">
        <v>481</v>
      </c>
      <c r="E356" s="161" t="s">
        <v>271</v>
      </c>
      <c r="F356" s="192">
        <v>41.7040327928</v>
      </c>
      <c r="G356" s="192">
        <v>0</v>
      </c>
      <c r="H356" s="192">
        <v>0</v>
      </c>
      <c r="I356" s="193">
        <f t="shared" si="56"/>
        <v>0</v>
      </c>
      <c r="J356" s="193">
        <f t="shared" si="57"/>
        <v>0</v>
      </c>
      <c r="K356" s="138">
        <v>1596.2600072499999</v>
      </c>
      <c r="L356" s="192">
        <f t="shared" si="58"/>
        <v>1596.2600072499999</v>
      </c>
      <c r="M356" s="192">
        <f t="shared" si="59"/>
        <v>0</v>
      </c>
      <c r="N356" s="192">
        <f t="shared" si="60"/>
        <v>0</v>
      </c>
      <c r="O356" s="192">
        <v>150.40088426200074</v>
      </c>
      <c r="P356" s="192">
        <f t="shared" si="61"/>
        <v>150.40088426200074</v>
      </c>
      <c r="Q356" s="192">
        <f t="shared" si="62"/>
        <v>0</v>
      </c>
      <c r="R356" s="192">
        <f t="shared" si="63"/>
        <v>0</v>
      </c>
      <c r="S356" s="192">
        <f t="shared" si="64"/>
        <v>1746.6608915120007</v>
      </c>
      <c r="T356" s="192">
        <f t="shared" si="65"/>
        <v>0</v>
      </c>
      <c r="U356" s="192">
        <f t="shared" si="66"/>
        <v>0</v>
      </c>
    </row>
    <row r="357" spans="1:21" s="137" customFormat="1" ht="12">
      <c r="A357" s="161">
        <v>830</v>
      </c>
      <c r="B357" s="161" t="s">
        <v>396</v>
      </c>
      <c r="C357" s="161" t="s">
        <v>397</v>
      </c>
      <c r="D357" s="161" t="s">
        <v>488</v>
      </c>
      <c r="E357" s="161" t="s">
        <v>271</v>
      </c>
      <c r="F357" s="192">
        <v>32.972792736800002</v>
      </c>
      <c r="G357" s="192">
        <v>0</v>
      </c>
      <c r="H357" s="192">
        <v>0</v>
      </c>
      <c r="I357" s="193">
        <f t="shared" si="56"/>
        <v>0</v>
      </c>
      <c r="J357" s="193">
        <f t="shared" si="57"/>
        <v>0</v>
      </c>
      <c r="K357" s="138">
        <v>598.79683723699998</v>
      </c>
      <c r="L357" s="192">
        <f t="shared" si="58"/>
        <v>598.79683723699998</v>
      </c>
      <c r="M357" s="192">
        <f t="shared" si="59"/>
        <v>0</v>
      </c>
      <c r="N357" s="192">
        <f t="shared" si="60"/>
        <v>0</v>
      </c>
      <c r="O357" s="192">
        <v>129.61715172918215</v>
      </c>
      <c r="P357" s="192">
        <f t="shared" si="61"/>
        <v>129.61715172918215</v>
      </c>
      <c r="Q357" s="192">
        <f t="shared" si="62"/>
        <v>0</v>
      </c>
      <c r="R357" s="192">
        <f t="shared" si="63"/>
        <v>0</v>
      </c>
      <c r="S357" s="192">
        <f t="shared" si="64"/>
        <v>728.41398896618216</v>
      </c>
      <c r="T357" s="192">
        <f t="shared" si="65"/>
        <v>0</v>
      </c>
      <c r="U357" s="192">
        <f t="shared" si="66"/>
        <v>0</v>
      </c>
    </row>
    <row r="358" spans="1:21" s="137" customFormat="1" ht="12">
      <c r="A358" s="161">
        <v>831</v>
      </c>
      <c r="B358" s="161" t="s">
        <v>396</v>
      </c>
      <c r="C358" s="161" t="s">
        <v>397</v>
      </c>
      <c r="D358" s="161" t="s">
        <v>489</v>
      </c>
      <c r="E358" s="161" t="s">
        <v>271</v>
      </c>
      <c r="F358" s="192">
        <v>4.9631173203300002E-2</v>
      </c>
      <c r="G358" s="192">
        <v>0</v>
      </c>
      <c r="H358" s="192">
        <v>0</v>
      </c>
      <c r="I358" s="193">
        <f t="shared" si="56"/>
        <v>0</v>
      </c>
      <c r="J358" s="193">
        <f t="shared" si="57"/>
        <v>0</v>
      </c>
      <c r="K358" s="138">
        <v>0</v>
      </c>
      <c r="L358" s="192">
        <f t="shared" si="58"/>
        <v>0</v>
      </c>
      <c r="M358" s="192">
        <f t="shared" si="59"/>
        <v>0</v>
      </c>
      <c r="N358" s="192">
        <f t="shared" si="60"/>
        <v>0</v>
      </c>
      <c r="O358" s="192">
        <v>16.157590875629054</v>
      </c>
      <c r="P358" s="192">
        <f t="shared" si="61"/>
        <v>16.157590875629054</v>
      </c>
      <c r="Q358" s="192">
        <f t="shared" si="62"/>
        <v>0</v>
      </c>
      <c r="R358" s="192">
        <f t="shared" si="63"/>
        <v>0</v>
      </c>
      <c r="S358" s="192">
        <f t="shared" si="64"/>
        <v>16.157590875629054</v>
      </c>
      <c r="T358" s="192">
        <f t="shared" si="65"/>
        <v>0</v>
      </c>
      <c r="U358" s="192">
        <f t="shared" si="66"/>
        <v>0</v>
      </c>
    </row>
    <row r="359" spans="1:21" s="137" customFormat="1" ht="12">
      <c r="A359" s="161">
        <v>832</v>
      </c>
      <c r="B359" s="161" t="s">
        <v>396</v>
      </c>
      <c r="C359" s="161" t="s">
        <v>397</v>
      </c>
      <c r="D359" s="161" t="s">
        <v>488</v>
      </c>
      <c r="E359" s="161" t="s">
        <v>271</v>
      </c>
      <c r="F359" s="192">
        <v>8.4487927876200004</v>
      </c>
      <c r="G359" s="192">
        <v>0</v>
      </c>
      <c r="H359" s="192">
        <v>0</v>
      </c>
      <c r="I359" s="193">
        <f t="shared" si="56"/>
        <v>0</v>
      </c>
      <c r="J359" s="193">
        <f t="shared" si="57"/>
        <v>0</v>
      </c>
      <c r="K359" s="138">
        <v>0</v>
      </c>
      <c r="L359" s="192">
        <f t="shared" si="58"/>
        <v>0</v>
      </c>
      <c r="M359" s="192">
        <f t="shared" si="59"/>
        <v>0</v>
      </c>
      <c r="N359" s="192">
        <f t="shared" si="60"/>
        <v>0</v>
      </c>
      <c r="O359" s="192">
        <v>660.46252288773667</v>
      </c>
      <c r="P359" s="192">
        <f t="shared" si="61"/>
        <v>660.46252288773667</v>
      </c>
      <c r="Q359" s="192">
        <f t="shared" si="62"/>
        <v>0</v>
      </c>
      <c r="R359" s="192">
        <f t="shared" si="63"/>
        <v>0</v>
      </c>
      <c r="S359" s="192">
        <f t="shared" si="64"/>
        <v>660.46252288773667</v>
      </c>
      <c r="T359" s="192">
        <f t="shared" si="65"/>
        <v>0</v>
      </c>
      <c r="U359" s="192">
        <f t="shared" si="66"/>
        <v>0</v>
      </c>
    </row>
    <row r="360" spans="1:21" s="137" customFormat="1" ht="12">
      <c r="A360" s="161">
        <v>901</v>
      </c>
      <c r="B360" s="161" t="s">
        <v>396</v>
      </c>
      <c r="C360" s="161" t="s">
        <v>397</v>
      </c>
      <c r="D360" s="161" t="s">
        <v>490</v>
      </c>
      <c r="E360" s="161" t="s">
        <v>271</v>
      </c>
      <c r="F360" s="192">
        <v>74.074868236499995</v>
      </c>
      <c r="G360" s="192">
        <v>0</v>
      </c>
      <c r="H360" s="192">
        <v>0</v>
      </c>
      <c r="I360" s="193">
        <f t="shared" si="56"/>
        <v>0</v>
      </c>
      <c r="J360" s="193">
        <f t="shared" si="57"/>
        <v>0</v>
      </c>
      <c r="K360" s="138">
        <v>1076.39910532</v>
      </c>
      <c r="L360" s="192">
        <f t="shared" si="58"/>
        <v>1076.39910532</v>
      </c>
      <c r="M360" s="192">
        <f t="shared" si="59"/>
        <v>0</v>
      </c>
      <c r="N360" s="192">
        <f t="shared" si="60"/>
        <v>0</v>
      </c>
      <c r="O360" s="192">
        <v>732.72237220423926</v>
      </c>
      <c r="P360" s="192">
        <f t="shared" si="61"/>
        <v>732.72237220423926</v>
      </c>
      <c r="Q360" s="192">
        <f t="shared" si="62"/>
        <v>0</v>
      </c>
      <c r="R360" s="192">
        <f t="shared" si="63"/>
        <v>0</v>
      </c>
      <c r="S360" s="192">
        <f t="shared" si="64"/>
        <v>1809.1214775242393</v>
      </c>
      <c r="T360" s="192">
        <f t="shared" si="65"/>
        <v>0</v>
      </c>
      <c r="U360" s="192">
        <f t="shared" si="66"/>
        <v>0</v>
      </c>
    </row>
    <row r="361" spans="1:21" s="137" customFormat="1" ht="12">
      <c r="A361" s="161">
        <v>902</v>
      </c>
      <c r="B361" s="161" t="s">
        <v>396</v>
      </c>
      <c r="C361" s="161" t="s">
        <v>397</v>
      </c>
      <c r="D361" s="161" t="s">
        <v>490</v>
      </c>
      <c r="E361" s="161" t="s">
        <v>271</v>
      </c>
      <c r="F361" s="192">
        <v>35.220079238799997</v>
      </c>
      <c r="G361" s="192">
        <v>0</v>
      </c>
      <c r="H361" s="192">
        <v>0</v>
      </c>
      <c r="I361" s="193">
        <f t="shared" si="56"/>
        <v>0</v>
      </c>
      <c r="J361" s="193">
        <f t="shared" si="57"/>
        <v>0</v>
      </c>
      <c r="K361" s="138">
        <v>872.28194271899997</v>
      </c>
      <c r="L361" s="192">
        <f t="shared" si="58"/>
        <v>872.28194271899997</v>
      </c>
      <c r="M361" s="192">
        <f t="shared" si="59"/>
        <v>0</v>
      </c>
      <c r="N361" s="192">
        <f t="shared" si="60"/>
        <v>0</v>
      </c>
      <c r="O361" s="192">
        <v>37.872819327681661</v>
      </c>
      <c r="P361" s="192">
        <f t="shared" si="61"/>
        <v>37.872819327681661</v>
      </c>
      <c r="Q361" s="192">
        <f t="shared" si="62"/>
        <v>0</v>
      </c>
      <c r="R361" s="192">
        <f t="shared" si="63"/>
        <v>0</v>
      </c>
      <c r="S361" s="192">
        <f t="shared" si="64"/>
        <v>910.15476204668164</v>
      </c>
      <c r="T361" s="192">
        <f t="shared" si="65"/>
        <v>0</v>
      </c>
      <c r="U361" s="192">
        <f t="shared" si="66"/>
        <v>0</v>
      </c>
    </row>
    <row r="362" spans="1:21" s="137" customFormat="1" ht="12">
      <c r="A362" s="161">
        <v>903</v>
      </c>
      <c r="B362" s="161" t="s">
        <v>396</v>
      </c>
      <c r="C362" s="161" t="s">
        <v>397</v>
      </c>
      <c r="D362" s="161" t="s">
        <v>489</v>
      </c>
      <c r="E362" s="161" t="s">
        <v>271</v>
      </c>
      <c r="F362" s="192">
        <v>0.40872906016499999</v>
      </c>
      <c r="G362" s="192">
        <v>0</v>
      </c>
      <c r="H362" s="192">
        <v>0</v>
      </c>
      <c r="I362" s="193">
        <f t="shared" si="56"/>
        <v>0</v>
      </c>
      <c r="J362" s="193">
        <f t="shared" si="57"/>
        <v>0</v>
      </c>
      <c r="K362" s="138">
        <v>0</v>
      </c>
      <c r="L362" s="192">
        <f t="shared" si="58"/>
        <v>0</v>
      </c>
      <c r="M362" s="192">
        <f t="shared" si="59"/>
        <v>0</v>
      </c>
      <c r="N362" s="192">
        <f t="shared" si="60"/>
        <v>0</v>
      </c>
      <c r="O362" s="192">
        <v>0</v>
      </c>
      <c r="P362" s="192">
        <f t="shared" si="61"/>
        <v>0</v>
      </c>
      <c r="Q362" s="192">
        <f t="shared" si="62"/>
        <v>0</v>
      </c>
      <c r="R362" s="192">
        <f t="shared" si="63"/>
        <v>0</v>
      </c>
      <c r="S362" s="192">
        <f t="shared" si="64"/>
        <v>0</v>
      </c>
      <c r="T362" s="192">
        <f t="shared" si="65"/>
        <v>0</v>
      </c>
      <c r="U362" s="192">
        <f t="shared" si="66"/>
        <v>0</v>
      </c>
    </row>
    <row r="363" spans="1:21" s="137" customFormat="1" ht="12">
      <c r="A363" s="161">
        <v>904</v>
      </c>
      <c r="B363" s="161" t="s">
        <v>396</v>
      </c>
      <c r="C363" s="161" t="s">
        <v>397</v>
      </c>
      <c r="D363" s="161" t="s">
        <v>490</v>
      </c>
      <c r="E363" s="161" t="s">
        <v>271</v>
      </c>
      <c r="F363" s="192">
        <v>41.374786096900003</v>
      </c>
      <c r="G363" s="192">
        <v>0</v>
      </c>
      <c r="H363" s="192">
        <v>0</v>
      </c>
      <c r="I363" s="193">
        <f t="shared" si="56"/>
        <v>0</v>
      </c>
      <c r="J363" s="193">
        <f t="shared" si="57"/>
        <v>0</v>
      </c>
      <c r="K363" s="138">
        <v>1121.0497358600001</v>
      </c>
      <c r="L363" s="192">
        <f t="shared" si="58"/>
        <v>1121.0497358600001</v>
      </c>
      <c r="M363" s="192">
        <f t="shared" si="59"/>
        <v>0</v>
      </c>
      <c r="N363" s="192">
        <f t="shared" si="60"/>
        <v>0</v>
      </c>
      <c r="O363" s="192">
        <v>337.6125239735199</v>
      </c>
      <c r="P363" s="192">
        <f t="shared" si="61"/>
        <v>337.6125239735199</v>
      </c>
      <c r="Q363" s="192">
        <f t="shared" si="62"/>
        <v>0</v>
      </c>
      <c r="R363" s="192">
        <f t="shared" si="63"/>
        <v>0</v>
      </c>
      <c r="S363" s="192">
        <f t="shared" si="64"/>
        <v>1458.66225983352</v>
      </c>
      <c r="T363" s="192">
        <f t="shared" si="65"/>
        <v>0</v>
      </c>
      <c r="U363" s="192">
        <f t="shared" si="66"/>
        <v>0</v>
      </c>
    </row>
    <row r="364" spans="1:21" s="137" customFormat="1" ht="12">
      <c r="A364" s="161">
        <v>905</v>
      </c>
      <c r="B364" s="161" t="s">
        <v>396</v>
      </c>
      <c r="C364" s="161" t="s">
        <v>397</v>
      </c>
      <c r="D364" s="161" t="s">
        <v>490</v>
      </c>
      <c r="E364" s="161" t="s">
        <v>271</v>
      </c>
      <c r="F364" s="192">
        <v>30.144804716100001</v>
      </c>
      <c r="G364" s="192">
        <v>0</v>
      </c>
      <c r="H364" s="192">
        <v>0</v>
      </c>
      <c r="I364" s="193">
        <f t="shared" si="56"/>
        <v>0</v>
      </c>
      <c r="J364" s="193">
        <f t="shared" si="57"/>
        <v>0</v>
      </c>
      <c r="K364" s="138">
        <v>786.17001417100005</v>
      </c>
      <c r="L364" s="192">
        <f t="shared" si="58"/>
        <v>786.17001417100005</v>
      </c>
      <c r="M364" s="192">
        <f t="shared" si="59"/>
        <v>0</v>
      </c>
      <c r="N364" s="192">
        <f t="shared" si="60"/>
        <v>0</v>
      </c>
      <c r="O364" s="192">
        <v>31.352919708163444</v>
      </c>
      <c r="P364" s="192">
        <f t="shared" si="61"/>
        <v>31.352919708163444</v>
      </c>
      <c r="Q364" s="192">
        <f t="shared" si="62"/>
        <v>0</v>
      </c>
      <c r="R364" s="192">
        <f t="shared" si="63"/>
        <v>0</v>
      </c>
      <c r="S364" s="192">
        <f t="shared" si="64"/>
        <v>817.52293387916347</v>
      </c>
      <c r="T364" s="192">
        <f t="shared" si="65"/>
        <v>0</v>
      </c>
      <c r="U364" s="192">
        <f t="shared" si="66"/>
        <v>0</v>
      </c>
    </row>
    <row r="365" spans="1:21" s="137" customFormat="1" ht="12">
      <c r="A365" s="161">
        <v>906</v>
      </c>
      <c r="B365" s="161" t="s">
        <v>396</v>
      </c>
      <c r="C365" s="161" t="s">
        <v>397</v>
      </c>
      <c r="D365" s="161" t="s">
        <v>491</v>
      </c>
      <c r="E365" s="161" t="s">
        <v>271</v>
      </c>
      <c r="F365" s="192">
        <v>15.4166957806</v>
      </c>
      <c r="G365" s="192">
        <v>0</v>
      </c>
      <c r="H365" s="192">
        <v>0</v>
      </c>
      <c r="I365" s="193">
        <f t="shared" si="56"/>
        <v>0</v>
      </c>
      <c r="J365" s="193">
        <f t="shared" si="57"/>
        <v>0</v>
      </c>
      <c r="K365" s="138">
        <v>0</v>
      </c>
      <c r="L365" s="192">
        <f t="shared" si="58"/>
        <v>0</v>
      </c>
      <c r="M365" s="192">
        <f t="shared" si="59"/>
        <v>0</v>
      </c>
      <c r="N365" s="192">
        <f t="shared" si="60"/>
        <v>0</v>
      </c>
      <c r="O365" s="192">
        <v>906.03497446639369</v>
      </c>
      <c r="P365" s="192">
        <f t="shared" si="61"/>
        <v>906.03497446639369</v>
      </c>
      <c r="Q365" s="192">
        <f t="shared" si="62"/>
        <v>0</v>
      </c>
      <c r="R365" s="192">
        <f t="shared" si="63"/>
        <v>0</v>
      </c>
      <c r="S365" s="192">
        <f t="shared" si="64"/>
        <v>906.03497446639369</v>
      </c>
      <c r="T365" s="192">
        <f t="shared" si="65"/>
        <v>0</v>
      </c>
      <c r="U365" s="192">
        <f t="shared" si="66"/>
        <v>0</v>
      </c>
    </row>
    <row r="366" spans="1:21" s="137" customFormat="1" ht="12">
      <c r="A366" s="161">
        <v>907</v>
      </c>
      <c r="B366" s="161" t="s">
        <v>396</v>
      </c>
      <c r="C366" s="161" t="s">
        <v>397</v>
      </c>
      <c r="D366" s="161" t="s">
        <v>492</v>
      </c>
      <c r="E366" s="161" t="s">
        <v>271</v>
      </c>
      <c r="F366" s="192">
        <v>70.839916071199994</v>
      </c>
      <c r="G366" s="192">
        <v>0</v>
      </c>
      <c r="H366" s="192">
        <v>0</v>
      </c>
      <c r="I366" s="193">
        <f t="shared" si="56"/>
        <v>0</v>
      </c>
      <c r="J366" s="193">
        <f t="shared" si="57"/>
        <v>0</v>
      </c>
      <c r="K366" s="138">
        <v>1616.9906561299999</v>
      </c>
      <c r="L366" s="192">
        <f t="shared" si="58"/>
        <v>1616.9906561299999</v>
      </c>
      <c r="M366" s="192">
        <f t="shared" si="59"/>
        <v>0</v>
      </c>
      <c r="N366" s="192">
        <f t="shared" si="60"/>
        <v>0</v>
      </c>
      <c r="O366" s="192">
        <v>345.65780595587876</v>
      </c>
      <c r="P366" s="192">
        <f t="shared" si="61"/>
        <v>345.65780595587876</v>
      </c>
      <c r="Q366" s="192">
        <f t="shared" si="62"/>
        <v>0</v>
      </c>
      <c r="R366" s="192">
        <f t="shared" si="63"/>
        <v>0</v>
      </c>
      <c r="S366" s="192">
        <f t="shared" si="64"/>
        <v>1962.6484620858787</v>
      </c>
      <c r="T366" s="192">
        <f t="shared" si="65"/>
        <v>0</v>
      </c>
      <c r="U366" s="192">
        <f t="shared" si="66"/>
        <v>0</v>
      </c>
    </row>
    <row r="367" spans="1:21" s="137" customFormat="1" ht="12">
      <c r="A367" s="161">
        <v>908</v>
      </c>
      <c r="B367" s="161" t="s">
        <v>396</v>
      </c>
      <c r="C367" s="161" t="s">
        <v>397</v>
      </c>
      <c r="D367" s="161" t="s">
        <v>491</v>
      </c>
      <c r="E367" s="161" t="s">
        <v>271</v>
      </c>
      <c r="F367" s="192">
        <v>31.243789097200001</v>
      </c>
      <c r="G367" s="192">
        <v>0</v>
      </c>
      <c r="H367" s="192">
        <v>0</v>
      </c>
      <c r="I367" s="193">
        <f t="shared" si="56"/>
        <v>0</v>
      </c>
      <c r="J367" s="193">
        <f t="shared" si="57"/>
        <v>0</v>
      </c>
      <c r="K367" s="138">
        <v>574.07952372800003</v>
      </c>
      <c r="L367" s="192">
        <f t="shared" si="58"/>
        <v>574.07952372800003</v>
      </c>
      <c r="M367" s="192">
        <f t="shared" si="59"/>
        <v>0</v>
      </c>
      <c r="N367" s="192">
        <f t="shared" si="60"/>
        <v>0</v>
      </c>
      <c r="O367" s="192">
        <v>188.38357917824388</v>
      </c>
      <c r="P367" s="192">
        <f t="shared" si="61"/>
        <v>188.38357917824388</v>
      </c>
      <c r="Q367" s="192">
        <f t="shared" si="62"/>
        <v>0</v>
      </c>
      <c r="R367" s="192">
        <f t="shared" si="63"/>
        <v>0</v>
      </c>
      <c r="S367" s="192">
        <f t="shared" si="64"/>
        <v>762.46310290624388</v>
      </c>
      <c r="T367" s="192">
        <f t="shared" si="65"/>
        <v>0</v>
      </c>
      <c r="U367" s="192">
        <f t="shared" si="66"/>
        <v>0</v>
      </c>
    </row>
    <row r="368" spans="1:21" s="137" customFormat="1" ht="12">
      <c r="A368" s="161">
        <v>909</v>
      </c>
      <c r="B368" s="161" t="s">
        <v>396</v>
      </c>
      <c r="C368" s="161" t="s">
        <v>397</v>
      </c>
      <c r="D368" s="161" t="s">
        <v>491</v>
      </c>
      <c r="E368" s="161" t="s">
        <v>271</v>
      </c>
      <c r="F368" s="192">
        <v>97.077085909100006</v>
      </c>
      <c r="G368" s="192">
        <v>0</v>
      </c>
      <c r="H368" s="192">
        <v>0</v>
      </c>
      <c r="I368" s="193">
        <f t="shared" si="56"/>
        <v>0</v>
      </c>
      <c r="J368" s="193">
        <f t="shared" si="57"/>
        <v>0</v>
      </c>
      <c r="K368" s="138">
        <v>1636.12664075</v>
      </c>
      <c r="L368" s="192">
        <f t="shared" si="58"/>
        <v>1636.12664075</v>
      </c>
      <c r="M368" s="192">
        <f t="shared" si="59"/>
        <v>0</v>
      </c>
      <c r="N368" s="192">
        <f t="shared" si="60"/>
        <v>0</v>
      </c>
      <c r="O368" s="192">
        <v>350.68896818111847</v>
      </c>
      <c r="P368" s="192">
        <f t="shared" si="61"/>
        <v>350.68896818111847</v>
      </c>
      <c r="Q368" s="192">
        <f t="shared" si="62"/>
        <v>0</v>
      </c>
      <c r="R368" s="192">
        <f t="shared" si="63"/>
        <v>0</v>
      </c>
      <c r="S368" s="192">
        <f t="shared" si="64"/>
        <v>1986.8156089311185</v>
      </c>
      <c r="T368" s="192">
        <f t="shared" si="65"/>
        <v>0</v>
      </c>
      <c r="U368" s="192">
        <f t="shared" si="66"/>
        <v>0</v>
      </c>
    </row>
    <row r="369" spans="1:21" s="137" customFormat="1" ht="12">
      <c r="A369" s="161">
        <v>910</v>
      </c>
      <c r="B369" s="161" t="s">
        <v>396</v>
      </c>
      <c r="C369" s="161" t="s">
        <v>397</v>
      </c>
      <c r="D369" s="161" t="s">
        <v>491</v>
      </c>
      <c r="E369" s="161" t="s">
        <v>271</v>
      </c>
      <c r="F369" s="192">
        <v>3.9420893334499998</v>
      </c>
      <c r="G369" s="192">
        <v>0</v>
      </c>
      <c r="H369" s="192">
        <v>0</v>
      </c>
      <c r="I369" s="193">
        <f t="shared" si="56"/>
        <v>0</v>
      </c>
      <c r="J369" s="193">
        <f t="shared" si="57"/>
        <v>0</v>
      </c>
      <c r="K369" s="138">
        <v>0</v>
      </c>
      <c r="L369" s="192">
        <f t="shared" si="58"/>
        <v>0</v>
      </c>
      <c r="M369" s="192">
        <f t="shared" si="59"/>
        <v>0</v>
      </c>
      <c r="N369" s="192">
        <f t="shared" si="60"/>
        <v>0</v>
      </c>
      <c r="O369" s="192">
        <v>560.19253388727702</v>
      </c>
      <c r="P369" s="192">
        <f t="shared" si="61"/>
        <v>560.19253388727702</v>
      </c>
      <c r="Q369" s="192">
        <f t="shared" si="62"/>
        <v>0</v>
      </c>
      <c r="R369" s="192">
        <f t="shared" si="63"/>
        <v>0</v>
      </c>
      <c r="S369" s="192">
        <f t="shared" si="64"/>
        <v>560.19253388727702</v>
      </c>
      <c r="T369" s="192">
        <f t="shared" si="65"/>
        <v>0</v>
      </c>
      <c r="U369" s="192">
        <f t="shared" si="66"/>
        <v>0</v>
      </c>
    </row>
    <row r="370" spans="1:21" s="137" customFormat="1" ht="12">
      <c r="A370" s="161">
        <v>911</v>
      </c>
      <c r="B370" s="161" t="s">
        <v>396</v>
      </c>
      <c r="C370" s="161" t="s">
        <v>397</v>
      </c>
      <c r="D370" s="161" t="s">
        <v>491</v>
      </c>
      <c r="E370" s="161" t="s">
        <v>271</v>
      </c>
      <c r="F370" s="192">
        <v>51.384690998799996</v>
      </c>
      <c r="G370" s="192">
        <v>0</v>
      </c>
      <c r="H370" s="192">
        <v>0</v>
      </c>
      <c r="I370" s="193">
        <f t="shared" si="56"/>
        <v>0</v>
      </c>
      <c r="J370" s="193">
        <f t="shared" si="57"/>
        <v>0</v>
      </c>
      <c r="K370" s="138">
        <v>637.06880412700002</v>
      </c>
      <c r="L370" s="192">
        <f t="shared" si="58"/>
        <v>637.06880412700002</v>
      </c>
      <c r="M370" s="192">
        <f t="shared" si="59"/>
        <v>0</v>
      </c>
      <c r="N370" s="192">
        <f t="shared" si="60"/>
        <v>0</v>
      </c>
      <c r="O370" s="192">
        <v>73.264283212962795</v>
      </c>
      <c r="P370" s="192">
        <f t="shared" si="61"/>
        <v>73.264283212962795</v>
      </c>
      <c r="Q370" s="192">
        <f t="shared" si="62"/>
        <v>0</v>
      </c>
      <c r="R370" s="192">
        <f t="shared" si="63"/>
        <v>0</v>
      </c>
      <c r="S370" s="192">
        <f t="shared" si="64"/>
        <v>710.33308733996284</v>
      </c>
      <c r="T370" s="192">
        <f t="shared" si="65"/>
        <v>0</v>
      </c>
      <c r="U370" s="192">
        <f t="shared" si="66"/>
        <v>0</v>
      </c>
    </row>
    <row r="371" spans="1:21" s="137" customFormat="1" ht="12">
      <c r="A371" s="161">
        <v>912</v>
      </c>
      <c r="B371" s="161" t="s">
        <v>396</v>
      </c>
      <c r="C371" s="161" t="s">
        <v>397</v>
      </c>
      <c r="D371" s="161" t="s">
        <v>491</v>
      </c>
      <c r="E371" s="161" t="s">
        <v>271</v>
      </c>
      <c r="F371" s="192">
        <v>113.58836947</v>
      </c>
      <c r="G371" s="192">
        <v>0</v>
      </c>
      <c r="H371" s="192">
        <v>0</v>
      </c>
      <c r="I371" s="193">
        <f t="shared" si="56"/>
        <v>0</v>
      </c>
      <c r="J371" s="193">
        <f t="shared" si="57"/>
        <v>0</v>
      </c>
      <c r="K371" s="138">
        <v>2230.13947895</v>
      </c>
      <c r="L371" s="192">
        <f t="shared" si="58"/>
        <v>2230.13947895</v>
      </c>
      <c r="M371" s="192">
        <f t="shared" si="59"/>
        <v>0</v>
      </c>
      <c r="N371" s="192">
        <f t="shared" si="60"/>
        <v>0</v>
      </c>
      <c r="O371" s="192">
        <v>428.07588641615854</v>
      </c>
      <c r="P371" s="192">
        <f t="shared" si="61"/>
        <v>428.07588641615854</v>
      </c>
      <c r="Q371" s="192">
        <f t="shared" si="62"/>
        <v>0</v>
      </c>
      <c r="R371" s="192">
        <f t="shared" si="63"/>
        <v>0</v>
      </c>
      <c r="S371" s="192">
        <f t="shared" si="64"/>
        <v>2658.2153653661585</v>
      </c>
      <c r="T371" s="192">
        <f t="shared" si="65"/>
        <v>0</v>
      </c>
      <c r="U371" s="192">
        <f t="shared" si="66"/>
        <v>0</v>
      </c>
    </row>
    <row r="372" spans="1:21" s="137" customFormat="1" ht="12">
      <c r="A372" s="161">
        <v>913</v>
      </c>
      <c r="B372" s="161" t="s">
        <v>396</v>
      </c>
      <c r="C372" s="161" t="s">
        <v>397</v>
      </c>
      <c r="D372" s="161" t="s">
        <v>491</v>
      </c>
      <c r="E372" s="161" t="s">
        <v>271</v>
      </c>
      <c r="F372" s="192">
        <v>51.680772859599998</v>
      </c>
      <c r="G372" s="192">
        <v>0</v>
      </c>
      <c r="H372" s="192">
        <v>0</v>
      </c>
      <c r="I372" s="193">
        <f t="shared" si="56"/>
        <v>0</v>
      </c>
      <c r="J372" s="193">
        <f t="shared" si="57"/>
        <v>0</v>
      </c>
      <c r="K372" s="138">
        <v>949.62321112100005</v>
      </c>
      <c r="L372" s="192">
        <f t="shared" si="58"/>
        <v>949.62321112100005</v>
      </c>
      <c r="M372" s="192">
        <f t="shared" si="59"/>
        <v>0</v>
      </c>
      <c r="N372" s="192">
        <f t="shared" si="60"/>
        <v>0</v>
      </c>
      <c r="O372" s="192">
        <v>115.40232180854234</v>
      </c>
      <c r="P372" s="192">
        <f t="shared" si="61"/>
        <v>115.40232180854234</v>
      </c>
      <c r="Q372" s="192">
        <f t="shared" si="62"/>
        <v>0</v>
      </c>
      <c r="R372" s="192">
        <f t="shared" si="63"/>
        <v>0</v>
      </c>
      <c r="S372" s="192">
        <f t="shared" si="64"/>
        <v>1065.0255329295424</v>
      </c>
      <c r="T372" s="192">
        <f t="shared" si="65"/>
        <v>0</v>
      </c>
      <c r="U372" s="192">
        <f t="shared" si="66"/>
        <v>0</v>
      </c>
    </row>
    <row r="373" spans="1:21" s="137" customFormat="1" ht="12">
      <c r="A373" s="161">
        <v>914</v>
      </c>
      <c r="B373" s="161" t="s">
        <v>396</v>
      </c>
      <c r="C373" s="161" t="s">
        <v>397</v>
      </c>
      <c r="D373" s="161" t="s">
        <v>493</v>
      </c>
      <c r="E373" s="161" t="s">
        <v>271</v>
      </c>
      <c r="F373" s="192">
        <v>52.690728286700001</v>
      </c>
      <c r="G373" s="192">
        <v>0</v>
      </c>
      <c r="H373" s="192">
        <v>0</v>
      </c>
      <c r="I373" s="193">
        <f t="shared" si="56"/>
        <v>0</v>
      </c>
      <c r="J373" s="193">
        <f t="shared" si="57"/>
        <v>0</v>
      </c>
      <c r="K373" s="138">
        <v>1647.28929758</v>
      </c>
      <c r="L373" s="192">
        <f t="shared" si="58"/>
        <v>1647.28929758</v>
      </c>
      <c r="M373" s="192">
        <f t="shared" si="59"/>
        <v>0</v>
      </c>
      <c r="N373" s="192">
        <f t="shared" si="60"/>
        <v>0</v>
      </c>
      <c r="O373" s="192">
        <v>325.68326789354762</v>
      </c>
      <c r="P373" s="192">
        <f t="shared" si="61"/>
        <v>325.68326789354762</v>
      </c>
      <c r="Q373" s="192">
        <f t="shared" si="62"/>
        <v>0</v>
      </c>
      <c r="R373" s="192">
        <f t="shared" si="63"/>
        <v>0</v>
      </c>
      <c r="S373" s="192">
        <f t="shared" si="64"/>
        <v>1972.9725654735475</v>
      </c>
      <c r="T373" s="192">
        <f t="shared" si="65"/>
        <v>0</v>
      </c>
      <c r="U373" s="192">
        <f t="shared" si="66"/>
        <v>0</v>
      </c>
    </row>
    <row r="374" spans="1:21" s="137" customFormat="1" ht="12">
      <c r="A374" s="161">
        <v>915</v>
      </c>
      <c r="B374" s="161" t="s">
        <v>396</v>
      </c>
      <c r="C374" s="161" t="s">
        <v>397</v>
      </c>
      <c r="D374" s="161" t="s">
        <v>493</v>
      </c>
      <c r="E374" s="161" t="s">
        <v>271</v>
      </c>
      <c r="F374" s="192">
        <v>60.631323654799999</v>
      </c>
      <c r="G374" s="192">
        <v>0</v>
      </c>
      <c r="H374" s="192">
        <v>0</v>
      </c>
      <c r="I374" s="193">
        <f t="shared" si="56"/>
        <v>0</v>
      </c>
      <c r="J374" s="193">
        <f t="shared" si="57"/>
        <v>0</v>
      </c>
      <c r="K374" s="138">
        <v>1230.28431039</v>
      </c>
      <c r="L374" s="192">
        <f t="shared" si="58"/>
        <v>1230.28431039</v>
      </c>
      <c r="M374" s="192">
        <f t="shared" si="59"/>
        <v>0</v>
      </c>
      <c r="N374" s="192">
        <f t="shared" si="60"/>
        <v>0</v>
      </c>
      <c r="O374" s="192">
        <v>449.50804346025097</v>
      </c>
      <c r="P374" s="192">
        <f t="shared" si="61"/>
        <v>449.50804346025097</v>
      </c>
      <c r="Q374" s="192">
        <f t="shared" si="62"/>
        <v>0</v>
      </c>
      <c r="R374" s="192">
        <f t="shared" si="63"/>
        <v>0</v>
      </c>
      <c r="S374" s="192">
        <f t="shared" si="64"/>
        <v>1679.7923538502509</v>
      </c>
      <c r="T374" s="192">
        <f t="shared" si="65"/>
        <v>0</v>
      </c>
      <c r="U374" s="192">
        <f t="shared" si="66"/>
        <v>0</v>
      </c>
    </row>
    <row r="375" spans="1:21" s="137" customFormat="1" ht="12">
      <c r="A375" s="161">
        <v>916</v>
      </c>
      <c r="B375" s="161" t="s">
        <v>396</v>
      </c>
      <c r="C375" s="161" t="s">
        <v>397</v>
      </c>
      <c r="D375" s="161" t="s">
        <v>493</v>
      </c>
      <c r="E375" s="161" t="s">
        <v>271</v>
      </c>
      <c r="F375" s="192">
        <v>34.8645797382</v>
      </c>
      <c r="G375" s="192">
        <v>0</v>
      </c>
      <c r="H375" s="192">
        <v>0</v>
      </c>
      <c r="I375" s="193">
        <f t="shared" si="56"/>
        <v>0</v>
      </c>
      <c r="J375" s="193">
        <f t="shared" si="57"/>
        <v>0</v>
      </c>
      <c r="K375" s="138">
        <v>904.17524735300003</v>
      </c>
      <c r="L375" s="192">
        <f t="shared" si="58"/>
        <v>904.17524735300003</v>
      </c>
      <c r="M375" s="192">
        <f t="shared" si="59"/>
        <v>0</v>
      </c>
      <c r="N375" s="192">
        <f t="shared" si="60"/>
        <v>0</v>
      </c>
      <c r="O375" s="192">
        <v>59.998451599884959</v>
      </c>
      <c r="P375" s="192">
        <f t="shared" si="61"/>
        <v>59.998451599884959</v>
      </c>
      <c r="Q375" s="192">
        <f t="shared" si="62"/>
        <v>0</v>
      </c>
      <c r="R375" s="192">
        <f t="shared" si="63"/>
        <v>0</v>
      </c>
      <c r="S375" s="192">
        <f t="shared" si="64"/>
        <v>964.17369895288493</v>
      </c>
      <c r="T375" s="192">
        <f t="shared" si="65"/>
        <v>0</v>
      </c>
      <c r="U375" s="192">
        <f t="shared" si="66"/>
        <v>0</v>
      </c>
    </row>
    <row r="376" spans="1:21" s="137" customFormat="1" ht="12">
      <c r="A376" s="161">
        <v>917</v>
      </c>
      <c r="B376" s="161" t="s">
        <v>396</v>
      </c>
      <c r="C376" s="161" t="s">
        <v>397</v>
      </c>
      <c r="D376" s="161" t="s">
        <v>492</v>
      </c>
      <c r="E376" s="161" t="s">
        <v>271</v>
      </c>
      <c r="F376" s="192">
        <v>21.176111414200001</v>
      </c>
      <c r="G376" s="192">
        <v>0</v>
      </c>
      <c r="H376" s="192">
        <v>0</v>
      </c>
      <c r="I376" s="193">
        <f t="shared" si="56"/>
        <v>0</v>
      </c>
      <c r="J376" s="193">
        <f t="shared" si="57"/>
        <v>0</v>
      </c>
      <c r="K376" s="138">
        <v>134.74922203</v>
      </c>
      <c r="L376" s="192">
        <f t="shared" si="58"/>
        <v>134.74922203</v>
      </c>
      <c r="M376" s="192">
        <f t="shared" si="59"/>
        <v>0</v>
      </c>
      <c r="N376" s="192">
        <f t="shared" si="60"/>
        <v>0</v>
      </c>
      <c r="O376" s="192">
        <v>3747.5478279333975</v>
      </c>
      <c r="P376" s="192">
        <f t="shared" si="61"/>
        <v>3747.5478279333975</v>
      </c>
      <c r="Q376" s="192">
        <f t="shared" si="62"/>
        <v>0</v>
      </c>
      <c r="R376" s="192">
        <f t="shared" si="63"/>
        <v>0</v>
      </c>
      <c r="S376" s="192">
        <f t="shared" si="64"/>
        <v>3882.2970499633975</v>
      </c>
      <c r="T376" s="192">
        <f t="shared" si="65"/>
        <v>0</v>
      </c>
      <c r="U376" s="192">
        <f t="shared" si="66"/>
        <v>0</v>
      </c>
    </row>
    <row r="377" spans="1:21" s="137" customFormat="1" ht="12">
      <c r="A377" s="161">
        <v>918</v>
      </c>
      <c r="B377" s="161" t="s">
        <v>396</v>
      </c>
      <c r="C377" s="161" t="s">
        <v>397</v>
      </c>
      <c r="D377" s="161" t="s">
        <v>494</v>
      </c>
      <c r="E377" s="161" t="s">
        <v>271</v>
      </c>
      <c r="F377" s="192">
        <v>70.117589191600004</v>
      </c>
      <c r="G377" s="192">
        <v>0</v>
      </c>
      <c r="H377" s="192">
        <v>0</v>
      </c>
      <c r="I377" s="193">
        <f t="shared" si="56"/>
        <v>0</v>
      </c>
      <c r="J377" s="193">
        <f t="shared" si="57"/>
        <v>0</v>
      </c>
      <c r="K377" s="138">
        <v>1278.92160483</v>
      </c>
      <c r="L377" s="192">
        <f t="shared" si="58"/>
        <v>1278.92160483</v>
      </c>
      <c r="M377" s="192">
        <f t="shared" si="59"/>
        <v>0</v>
      </c>
      <c r="N377" s="192">
        <f t="shared" si="60"/>
        <v>0</v>
      </c>
      <c r="O377" s="192">
        <v>474.12596185577462</v>
      </c>
      <c r="P377" s="192">
        <f t="shared" si="61"/>
        <v>474.12596185577462</v>
      </c>
      <c r="Q377" s="192">
        <f t="shared" si="62"/>
        <v>0</v>
      </c>
      <c r="R377" s="192">
        <f t="shared" si="63"/>
        <v>0</v>
      </c>
      <c r="S377" s="192">
        <f t="shared" si="64"/>
        <v>1753.0475666857747</v>
      </c>
      <c r="T377" s="192">
        <f t="shared" si="65"/>
        <v>0</v>
      </c>
      <c r="U377" s="192">
        <f t="shared" si="66"/>
        <v>0</v>
      </c>
    </row>
    <row r="378" spans="1:21" s="137" customFormat="1" ht="12">
      <c r="A378" s="161">
        <v>919</v>
      </c>
      <c r="B378" s="161" t="s">
        <v>396</v>
      </c>
      <c r="C378" s="161" t="s">
        <v>397</v>
      </c>
      <c r="D378" s="161" t="s">
        <v>494</v>
      </c>
      <c r="E378" s="161" t="s">
        <v>271</v>
      </c>
      <c r="F378" s="192">
        <v>66.434598939200001</v>
      </c>
      <c r="G378" s="192">
        <v>0</v>
      </c>
      <c r="H378" s="192">
        <v>0</v>
      </c>
      <c r="I378" s="193">
        <f t="shared" si="56"/>
        <v>0</v>
      </c>
      <c r="J378" s="193">
        <f t="shared" si="57"/>
        <v>0</v>
      </c>
      <c r="K378" s="138">
        <v>1105.1030805</v>
      </c>
      <c r="L378" s="192">
        <f t="shared" si="58"/>
        <v>1105.1030805</v>
      </c>
      <c r="M378" s="192">
        <f t="shared" si="59"/>
        <v>0</v>
      </c>
      <c r="N378" s="192">
        <f t="shared" si="60"/>
        <v>0</v>
      </c>
      <c r="O378" s="192">
        <v>203.10062974580092</v>
      </c>
      <c r="P378" s="192">
        <f t="shared" si="61"/>
        <v>203.10062974580092</v>
      </c>
      <c r="Q378" s="192">
        <f t="shared" si="62"/>
        <v>0</v>
      </c>
      <c r="R378" s="192">
        <f t="shared" si="63"/>
        <v>0</v>
      </c>
      <c r="S378" s="192">
        <f t="shared" si="64"/>
        <v>1308.2037102458009</v>
      </c>
      <c r="T378" s="192">
        <f t="shared" si="65"/>
        <v>0</v>
      </c>
      <c r="U378" s="192">
        <f t="shared" si="66"/>
        <v>0</v>
      </c>
    </row>
    <row r="379" spans="1:21" s="137" customFormat="1" ht="12">
      <c r="A379" s="161">
        <v>920</v>
      </c>
      <c r="B379" s="161" t="s">
        <v>396</v>
      </c>
      <c r="C379" s="161" t="s">
        <v>397</v>
      </c>
      <c r="D379" s="161" t="s">
        <v>492</v>
      </c>
      <c r="E379" s="161" t="s">
        <v>271</v>
      </c>
      <c r="F379" s="192">
        <v>38.113719724399999</v>
      </c>
      <c r="G379" s="192">
        <v>0</v>
      </c>
      <c r="H379" s="192">
        <v>0</v>
      </c>
      <c r="I379" s="193">
        <f t="shared" si="56"/>
        <v>0</v>
      </c>
      <c r="J379" s="193">
        <f t="shared" si="57"/>
        <v>0</v>
      </c>
      <c r="K379" s="138">
        <v>1416.0628212500001</v>
      </c>
      <c r="L379" s="192">
        <f t="shared" si="58"/>
        <v>1416.0628212500001</v>
      </c>
      <c r="M379" s="192">
        <f t="shared" si="59"/>
        <v>0</v>
      </c>
      <c r="N379" s="192">
        <f t="shared" si="60"/>
        <v>0</v>
      </c>
      <c r="O379" s="192">
        <v>194.91338370951328</v>
      </c>
      <c r="P379" s="192">
        <f t="shared" si="61"/>
        <v>194.91338370951328</v>
      </c>
      <c r="Q379" s="192">
        <f t="shared" si="62"/>
        <v>0</v>
      </c>
      <c r="R379" s="192">
        <f t="shared" si="63"/>
        <v>0</v>
      </c>
      <c r="S379" s="192">
        <f t="shared" si="64"/>
        <v>1610.9762049595133</v>
      </c>
      <c r="T379" s="192">
        <f t="shared" si="65"/>
        <v>0</v>
      </c>
      <c r="U379" s="192">
        <f t="shared" si="66"/>
        <v>0</v>
      </c>
    </row>
    <row r="380" spans="1:21" s="137" customFormat="1" ht="12">
      <c r="A380" s="161">
        <v>921</v>
      </c>
      <c r="B380" s="161" t="s">
        <v>396</v>
      </c>
      <c r="C380" s="161" t="s">
        <v>397</v>
      </c>
      <c r="D380" s="161" t="s">
        <v>494</v>
      </c>
      <c r="E380" s="161" t="s">
        <v>271</v>
      </c>
      <c r="F380" s="192">
        <v>27.461082976299998</v>
      </c>
      <c r="G380" s="192">
        <v>0</v>
      </c>
      <c r="H380" s="192">
        <v>0</v>
      </c>
      <c r="I380" s="193">
        <f t="shared" si="56"/>
        <v>0</v>
      </c>
      <c r="J380" s="193">
        <f t="shared" si="57"/>
        <v>0</v>
      </c>
      <c r="K380" s="138">
        <v>534.21289081999998</v>
      </c>
      <c r="L380" s="192">
        <f t="shared" si="58"/>
        <v>534.21289081999998</v>
      </c>
      <c r="M380" s="192">
        <f t="shared" si="59"/>
        <v>0</v>
      </c>
      <c r="N380" s="192">
        <f t="shared" si="60"/>
        <v>0</v>
      </c>
      <c r="O380" s="192">
        <v>144.33417009670961</v>
      </c>
      <c r="P380" s="192">
        <f t="shared" si="61"/>
        <v>144.33417009670961</v>
      </c>
      <c r="Q380" s="192">
        <f t="shared" si="62"/>
        <v>0</v>
      </c>
      <c r="R380" s="192">
        <f t="shared" si="63"/>
        <v>0</v>
      </c>
      <c r="S380" s="192">
        <f t="shared" si="64"/>
        <v>678.5470609167096</v>
      </c>
      <c r="T380" s="192">
        <f t="shared" si="65"/>
        <v>0</v>
      </c>
      <c r="U380" s="192">
        <f t="shared" si="66"/>
        <v>0</v>
      </c>
    </row>
    <row r="381" spans="1:21" s="137" customFormat="1" ht="12">
      <c r="A381" s="161">
        <v>922</v>
      </c>
      <c r="B381" s="161" t="s">
        <v>396</v>
      </c>
      <c r="C381" s="161" t="s">
        <v>397</v>
      </c>
      <c r="D381" s="161" t="s">
        <v>495</v>
      </c>
      <c r="E381" s="161" t="s">
        <v>271</v>
      </c>
      <c r="F381" s="192">
        <v>99.844656766900002</v>
      </c>
      <c r="G381" s="192">
        <v>0</v>
      </c>
      <c r="H381" s="192">
        <v>0</v>
      </c>
      <c r="I381" s="193">
        <f t="shared" si="56"/>
        <v>0</v>
      </c>
      <c r="J381" s="193">
        <f t="shared" si="57"/>
        <v>0</v>
      </c>
      <c r="K381" s="138">
        <v>2401.56600359</v>
      </c>
      <c r="L381" s="192">
        <f t="shared" si="58"/>
        <v>2401.56600359</v>
      </c>
      <c r="M381" s="192">
        <f t="shared" si="59"/>
        <v>0</v>
      </c>
      <c r="N381" s="192">
        <f t="shared" si="60"/>
        <v>0</v>
      </c>
      <c r="O381" s="192">
        <v>485.60942533659363</v>
      </c>
      <c r="P381" s="192">
        <f t="shared" si="61"/>
        <v>485.60942533659363</v>
      </c>
      <c r="Q381" s="192">
        <f t="shared" si="62"/>
        <v>0</v>
      </c>
      <c r="R381" s="192">
        <f t="shared" si="63"/>
        <v>0</v>
      </c>
      <c r="S381" s="192">
        <f t="shared" si="64"/>
        <v>2887.1754289265937</v>
      </c>
      <c r="T381" s="192">
        <f t="shared" si="65"/>
        <v>0</v>
      </c>
      <c r="U381" s="192">
        <f t="shared" si="66"/>
        <v>0</v>
      </c>
    </row>
    <row r="382" spans="1:21" s="137" customFormat="1" ht="12">
      <c r="A382" s="161">
        <v>923</v>
      </c>
      <c r="B382" s="161" t="s">
        <v>396</v>
      </c>
      <c r="C382" s="161" t="s">
        <v>397</v>
      </c>
      <c r="D382" s="161" t="s">
        <v>495</v>
      </c>
      <c r="E382" s="161" t="s">
        <v>271</v>
      </c>
      <c r="F382" s="192">
        <v>52.1705572885</v>
      </c>
      <c r="G382" s="192">
        <v>0</v>
      </c>
      <c r="H382" s="192">
        <v>0</v>
      </c>
      <c r="I382" s="193">
        <f t="shared" si="56"/>
        <v>0</v>
      </c>
      <c r="J382" s="193">
        <f t="shared" si="57"/>
        <v>0</v>
      </c>
      <c r="K382" s="138">
        <v>1636.9239729799999</v>
      </c>
      <c r="L382" s="192">
        <f t="shared" si="58"/>
        <v>1636.9239729799999</v>
      </c>
      <c r="M382" s="192">
        <f t="shared" si="59"/>
        <v>0</v>
      </c>
      <c r="N382" s="192">
        <f t="shared" si="60"/>
        <v>0</v>
      </c>
      <c r="O382" s="192">
        <v>171.58895360101204</v>
      </c>
      <c r="P382" s="192">
        <f t="shared" si="61"/>
        <v>171.58895360101204</v>
      </c>
      <c r="Q382" s="192">
        <f t="shared" si="62"/>
        <v>0</v>
      </c>
      <c r="R382" s="192">
        <f t="shared" si="63"/>
        <v>0</v>
      </c>
      <c r="S382" s="192">
        <f t="shared" si="64"/>
        <v>1808.5129265810119</v>
      </c>
      <c r="T382" s="192">
        <f t="shared" si="65"/>
        <v>0</v>
      </c>
      <c r="U382" s="192">
        <f t="shared" si="66"/>
        <v>0</v>
      </c>
    </row>
    <row r="383" spans="1:21" s="137" customFormat="1" ht="12">
      <c r="A383" s="161">
        <v>924</v>
      </c>
      <c r="B383" s="161" t="s">
        <v>396</v>
      </c>
      <c r="C383" s="161" t="s">
        <v>397</v>
      </c>
      <c r="D383" s="161" t="s">
        <v>491</v>
      </c>
      <c r="E383" s="161" t="s">
        <v>271</v>
      </c>
      <c r="F383" s="192">
        <v>19.697591664899999</v>
      </c>
      <c r="G383" s="192">
        <v>0</v>
      </c>
      <c r="H383" s="192">
        <v>0</v>
      </c>
      <c r="I383" s="193">
        <f t="shared" si="56"/>
        <v>0</v>
      </c>
      <c r="J383" s="193">
        <f t="shared" si="57"/>
        <v>0</v>
      </c>
      <c r="K383" s="138">
        <v>1048.4924623300001</v>
      </c>
      <c r="L383" s="192">
        <f t="shared" si="58"/>
        <v>1048.4924623300001</v>
      </c>
      <c r="M383" s="192">
        <f t="shared" si="59"/>
        <v>0</v>
      </c>
      <c r="N383" s="192">
        <f t="shared" si="60"/>
        <v>0</v>
      </c>
      <c r="O383" s="192">
        <v>610.8202102159014</v>
      </c>
      <c r="P383" s="192">
        <f t="shared" si="61"/>
        <v>610.8202102159014</v>
      </c>
      <c r="Q383" s="192">
        <f t="shared" si="62"/>
        <v>0</v>
      </c>
      <c r="R383" s="192">
        <f t="shared" si="63"/>
        <v>0</v>
      </c>
      <c r="S383" s="192">
        <f t="shared" si="64"/>
        <v>1659.3126725459015</v>
      </c>
      <c r="T383" s="192">
        <f t="shared" si="65"/>
        <v>0</v>
      </c>
      <c r="U383" s="192">
        <f t="shared" si="66"/>
        <v>0</v>
      </c>
    </row>
    <row r="384" spans="1:21" s="137" customFormat="1" ht="12">
      <c r="A384" s="161">
        <v>925</v>
      </c>
      <c r="B384" s="161" t="s">
        <v>396</v>
      </c>
      <c r="C384" s="161" t="s">
        <v>397</v>
      </c>
      <c r="D384" s="161" t="s">
        <v>496</v>
      </c>
      <c r="E384" s="161" t="s">
        <v>271</v>
      </c>
      <c r="F384" s="192">
        <v>30.185523763599999</v>
      </c>
      <c r="G384" s="192">
        <v>0</v>
      </c>
      <c r="H384" s="192">
        <v>0</v>
      </c>
      <c r="I384" s="193">
        <f t="shared" si="56"/>
        <v>0</v>
      </c>
      <c r="J384" s="193">
        <f t="shared" si="57"/>
        <v>0</v>
      </c>
      <c r="K384" s="138">
        <v>550.15954399999998</v>
      </c>
      <c r="L384" s="192">
        <f t="shared" si="58"/>
        <v>550.15954399999998</v>
      </c>
      <c r="M384" s="192">
        <f t="shared" si="59"/>
        <v>0</v>
      </c>
      <c r="N384" s="192">
        <f t="shared" si="60"/>
        <v>0</v>
      </c>
      <c r="O384" s="192">
        <v>91.804685772278006</v>
      </c>
      <c r="P384" s="192">
        <f t="shared" si="61"/>
        <v>91.804685772278006</v>
      </c>
      <c r="Q384" s="192">
        <f t="shared" si="62"/>
        <v>0</v>
      </c>
      <c r="R384" s="192">
        <f t="shared" si="63"/>
        <v>0</v>
      </c>
      <c r="S384" s="192">
        <f t="shared" si="64"/>
        <v>641.96422977227803</v>
      </c>
      <c r="T384" s="192">
        <f t="shared" si="65"/>
        <v>0</v>
      </c>
      <c r="U384" s="192">
        <f t="shared" si="66"/>
        <v>0</v>
      </c>
    </row>
    <row r="385" spans="1:21" s="137" customFormat="1" ht="12">
      <c r="A385" s="161">
        <v>926</v>
      </c>
      <c r="B385" s="161" t="s">
        <v>396</v>
      </c>
      <c r="C385" s="161" t="s">
        <v>397</v>
      </c>
      <c r="D385" s="161" t="s">
        <v>490</v>
      </c>
      <c r="E385" s="161" t="s">
        <v>271</v>
      </c>
      <c r="F385" s="192">
        <v>41.256685401200002</v>
      </c>
      <c r="G385" s="192">
        <v>0</v>
      </c>
      <c r="H385" s="192">
        <v>0</v>
      </c>
      <c r="I385" s="193">
        <f t="shared" si="56"/>
        <v>0</v>
      </c>
      <c r="J385" s="193">
        <f t="shared" si="57"/>
        <v>0</v>
      </c>
      <c r="K385" s="138">
        <v>776.60202192099996</v>
      </c>
      <c r="L385" s="192">
        <f t="shared" si="58"/>
        <v>776.60202192099996</v>
      </c>
      <c r="M385" s="192">
        <f t="shared" si="59"/>
        <v>0</v>
      </c>
      <c r="N385" s="192">
        <f t="shared" si="60"/>
        <v>0</v>
      </c>
      <c r="O385" s="192">
        <v>308.14394388314668</v>
      </c>
      <c r="P385" s="192">
        <f t="shared" si="61"/>
        <v>308.14394388314668</v>
      </c>
      <c r="Q385" s="192">
        <f t="shared" si="62"/>
        <v>0</v>
      </c>
      <c r="R385" s="192">
        <f t="shared" si="63"/>
        <v>0</v>
      </c>
      <c r="S385" s="192">
        <f t="shared" si="64"/>
        <v>1084.7459658041466</v>
      </c>
      <c r="T385" s="192">
        <f t="shared" si="65"/>
        <v>0</v>
      </c>
      <c r="U385" s="192">
        <f t="shared" si="66"/>
        <v>0</v>
      </c>
    </row>
    <row r="386" spans="1:21" s="137" customFormat="1" ht="12">
      <c r="A386" s="161">
        <v>927</v>
      </c>
      <c r="B386" s="161" t="s">
        <v>396</v>
      </c>
      <c r="C386" s="161" t="s">
        <v>397</v>
      </c>
      <c r="D386" s="161" t="s">
        <v>490</v>
      </c>
      <c r="E386" s="161" t="s">
        <v>271</v>
      </c>
      <c r="F386" s="192">
        <v>58.747382068599997</v>
      </c>
      <c r="G386" s="192">
        <v>0</v>
      </c>
      <c r="H386" s="192">
        <v>0</v>
      </c>
      <c r="I386" s="193">
        <f t="shared" si="56"/>
        <v>0</v>
      </c>
      <c r="J386" s="193">
        <f t="shared" si="57"/>
        <v>0</v>
      </c>
      <c r="K386" s="138">
        <v>1446.36146543</v>
      </c>
      <c r="L386" s="192">
        <f t="shared" si="58"/>
        <v>1446.36146543</v>
      </c>
      <c r="M386" s="192">
        <f t="shared" si="59"/>
        <v>0</v>
      </c>
      <c r="N386" s="192">
        <f t="shared" si="60"/>
        <v>0</v>
      </c>
      <c r="O386" s="192">
        <v>160.94008648589471</v>
      </c>
      <c r="P386" s="192">
        <f t="shared" si="61"/>
        <v>160.94008648589471</v>
      </c>
      <c r="Q386" s="192">
        <f t="shared" si="62"/>
        <v>0</v>
      </c>
      <c r="R386" s="192">
        <f t="shared" si="63"/>
        <v>0</v>
      </c>
      <c r="S386" s="192">
        <f t="shared" si="64"/>
        <v>1607.3015519158946</v>
      </c>
      <c r="T386" s="192">
        <f t="shared" si="65"/>
        <v>0</v>
      </c>
      <c r="U386" s="192">
        <f t="shared" si="66"/>
        <v>0</v>
      </c>
    </row>
    <row r="387" spans="1:21" s="137" customFormat="1" ht="12">
      <c r="A387" s="161">
        <v>928</v>
      </c>
      <c r="B387" s="161" t="s">
        <v>396</v>
      </c>
      <c r="C387" s="161" t="s">
        <v>397</v>
      </c>
      <c r="D387" s="161" t="s">
        <v>491</v>
      </c>
      <c r="E387" s="161" t="s">
        <v>271</v>
      </c>
      <c r="F387" s="192">
        <v>4.3792896353200002</v>
      </c>
      <c r="G387" s="192">
        <v>0</v>
      </c>
      <c r="H387" s="192">
        <v>0</v>
      </c>
      <c r="I387" s="193">
        <f t="shared" si="56"/>
        <v>0</v>
      </c>
      <c r="J387" s="193">
        <f t="shared" si="57"/>
        <v>0</v>
      </c>
      <c r="K387" s="138">
        <v>0</v>
      </c>
      <c r="L387" s="192">
        <f t="shared" si="58"/>
        <v>0</v>
      </c>
      <c r="M387" s="192">
        <f t="shared" si="59"/>
        <v>0</v>
      </c>
      <c r="N387" s="192">
        <f t="shared" si="60"/>
        <v>0</v>
      </c>
      <c r="O387" s="192">
        <v>328.44110274868797</v>
      </c>
      <c r="P387" s="192">
        <f t="shared" si="61"/>
        <v>328.44110274868797</v>
      </c>
      <c r="Q387" s="192">
        <f t="shared" si="62"/>
        <v>0</v>
      </c>
      <c r="R387" s="192">
        <f t="shared" si="63"/>
        <v>0</v>
      </c>
      <c r="S387" s="192">
        <f t="shared" si="64"/>
        <v>328.44110274868797</v>
      </c>
      <c r="T387" s="192">
        <f t="shared" si="65"/>
        <v>0</v>
      </c>
      <c r="U387" s="192">
        <f t="shared" si="66"/>
        <v>0</v>
      </c>
    </row>
    <row r="388" spans="1:21" s="137" customFormat="1" ht="12">
      <c r="A388" s="161">
        <v>929</v>
      </c>
      <c r="B388" s="161" t="s">
        <v>396</v>
      </c>
      <c r="C388" s="161" t="s">
        <v>397</v>
      </c>
      <c r="D388" s="161" t="s">
        <v>491</v>
      </c>
      <c r="E388" s="161" t="s">
        <v>271</v>
      </c>
      <c r="F388" s="192">
        <v>24.709330118899999</v>
      </c>
      <c r="G388" s="192">
        <v>0</v>
      </c>
      <c r="H388" s="192">
        <v>0</v>
      </c>
      <c r="I388" s="193">
        <f t="shared" si="56"/>
        <v>0</v>
      </c>
      <c r="J388" s="193">
        <f t="shared" si="57"/>
        <v>0</v>
      </c>
      <c r="K388" s="138">
        <v>434.54630592799998</v>
      </c>
      <c r="L388" s="192">
        <f t="shared" si="58"/>
        <v>434.54630592799998</v>
      </c>
      <c r="M388" s="192">
        <f t="shared" si="59"/>
        <v>0</v>
      </c>
      <c r="N388" s="192">
        <f t="shared" si="60"/>
        <v>0</v>
      </c>
      <c r="O388" s="192">
        <v>119.21240954761819</v>
      </c>
      <c r="P388" s="192">
        <f t="shared" si="61"/>
        <v>119.21240954761819</v>
      </c>
      <c r="Q388" s="192">
        <f t="shared" si="62"/>
        <v>0</v>
      </c>
      <c r="R388" s="192">
        <f t="shared" si="63"/>
        <v>0</v>
      </c>
      <c r="S388" s="192">
        <f t="shared" si="64"/>
        <v>553.75871547561815</v>
      </c>
      <c r="T388" s="192">
        <f t="shared" si="65"/>
        <v>0</v>
      </c>
      <c r="U388" s="192">
        <f t="shared" si="66"/>
        <v>0</v>
      </c>
    </row>
    <row r="389" spans="1:21" s="137" customFormat="1" ht="12">
      <c r="A389" s="161">
        <v>930</v>
      </c>
      <c r="B389" s="161" t="s">
        <v>396</v>
      </c>
      <c r="C389" s="161" t="s">
        <v>397</v>
      </c>
      <c r="D389" s="161" t="s">
        <v>491</v>
      </c>
      <c r="E389" s="161" t="s">
        <v>271</v>
      </c>
      <c r="F389" s="192">
        <v>44.314193877199997</v>
      </c>
      <c r="G389" s="192">
        <v>0</v>
      </c>
      <c r="H389" s="192">
        <v>0</v>
      </c>
      <c r="I389" s="193">
        <f t="shared" si="56"/>
        <v>0</v>
      </c>
      <c r="J389" s="193">
        <f t="shared" si="57"/>
        <v>0</v>
      </c>
      <c r="K389" s="138">
        <v>696.86875329999998</v>
      </c>
      <c r="L389" s="192">
        <f t="shared" si="58"/>
        <v>696.86875329999998</v>
      </c>
      <c r="M389" s="192">
        <f t="shared" si="59"/>
        <v>0</v>
      </c>
      <c r="N389" s="192">
        <f t="shared" si="60"/>
        <v>0</v>
      </c>
      <c r="O389" s="192">
        <v>160.80531338453346</v>
      </c>
      <c r="P389" s="192">
        <f t="shared" si="61"/>
        <v>160.80531338453346</v>
      </c>
      <c r="Q389" s="192">
        <f t="shared" si="62"/>
        <v>0</v>
      </c>
      <c r="R389" s="192">
        <f t="shared" si="63"/>
        <v>0</v>
      </c>
      <c r="S389" s="192">
        <f t="shared" si="64"/>
        <v>857.6740666845335</v>
      </c>
      <c r="T389" s="192">
        <f t="shared" si="65"/>
        <v>0</v>
      </c>
      <c r="U389" s="192">
        <f t="shared" si="66"/>
        <v>0</v>
      </c>
    </row>
    <row r="390" spans="1:21" s="137" customFormat="1" ht="12">
      <c r="A390" s="161">
        <v>931</v>
      </c>
      <c r="B390" s="161" t="s">
        <v>396</v>
      </c>
      <c r="C390" s="161" t="s">
        <v>397</v>
      </c>
      <c r="D390" s="161" t="s">
        <v>489</v>
      </c>
      <c r="E390" s="161" t="s">
        <v>271</v>
      </c>
      <c r="F390" s="192">
        <v>4.5821749989099998E-2</v>
      </c>
      <c r="G390" s="192">
        <v>0</v>
      </c>
      <c r="H390" s="192">
        <v>0</v>
      </c>
      <c r="I390" s="193">
        <f t="shared" si="56"/>
        <v>0</v>
      </c>
      <c r="J390" s="193">
        <f t="shared" si="57"/>
        <v>0</v>
      </c>
      <c r="K390" s="138">
        <v>0</v>
      </c>
      <c r="L390" s="192">
        <f t="shared" si="58"/>
        <v>0</v>
      </c>
      <c r="M390" s="192">
        <f t="shared" si="59"/>
        <v>0</v>
      </c>
      <c r="N390" s="192">
        <f t="shared" si="60"/>
        <v>0</v>
      </c>
      <c r="O390" s="192">
        <v>0</v>
      </c>
      <c r="P390" s="192">
        <f t="shared" si="61"/>
        <v>0</v>
      </c>
      <c r="Q390" s="192">
        <f t="shared" si="62"/>
        <v>0</v>
      </c>
      <c r="R390" s="192">
        <f t="shared" si="63"/>
        <v>0</v>
      </c>
      <c r="S390" s="192">
        <f t="shared" si="64"/>
        <v>0</v>
      </c>
      <c r="T390" s="192">
        <f t="shared" si="65"/>
        <v>0</v>
      </c>
      <c r="U390" s="192">
        <f t="shared" si="66"/>
        <v>0</v>
      </c>
    </row>
    <row r="391" spans="1:21" s="137" customFormat="1" ht="12">
      <c r="A391" s="161">
        <v>932</v>
      </c>
      <c r="B391" s="161" t="s">
        <v>396</v>
      </c>
      <c r="C391" s="161" t="s">
        <v>397</v>
      </c>
      <c r="D391" s="161" t="s">
        <v>489</v>
      </c>
      <c r="E391" s="161" t="s">
        <v>271</v>
      </c>
      <c r="F391" s="192">
        <v>3.2109037017199999</v>
      </c>
      <c r="G391" s="192">
        <v>0</v>
      </c>
      <c r="H391" s="192">
        <v>0</v>
      </c>
      <c r="I391" s="193">
        <f t="shared" si="56"/>
        <v>0</v>
      </c>
      <c r="J391" s="193">
        <f t="shared" si="57"/>
        <v>0</v>
      </c>
      <c r="K391" s="138">
        <v>0</v>
      </c>
      <c r="L391" s="192">
        <f t="shared" si="58"/>
        <v>0</v>
      </c>
      <c r="M391" s="192">
        <f t="shared" si="59"/>
        <v>0</v>
      </c>
      <c r="N391" s="192">
        <f t="shared" si="60"/>
        <v>0</v>
      </c>
      <c r="O391" s="192">
        <v>22.894491906425557</v>
      </c>
      <c r="P391" s="192">
        <f t="shared" si="61"/>
        <v>22.894491906425557</v>
      </c>
      <c r="Q391" s="192">
        <f t="shared" si="62"/>
        <v>0</v>
      </c>
      <c r="R391" s="192">
        <f t="shared" si="63"/>
        <v>0</v>
      </c>
      <c r="S391" s="192">
        <f t="shared" si="64"/>
        <v>22.894491906425557</v>
      </c>
      <c r="T391" s="192">
        <f t="shared" si="65"/>
        <v>0</v>
      </c>
      <c r="U391" s="192">
        <f t="shared" si="66"/>
        <v>0</v>
      </c>
    </row>
    <row r="392" spans="1:21" s="137" customFormat="1" ht="12">
      <c r="A392" s="161">
        <v>933</v>
      </c>
      <c r="B392" s="161" t="s">
        <v>396</v>
      </c>
      <c r="C392" s="161" t="s">
        <v>397</v>
      </c>
      <c r="D392" s="161" t="s">
        <v>489</v>
      </c>
      <c r="E392" s="161" t="s">
        <v>271</v>
      </c>
      <c r="F392" s="192">
        <v>28.140661682000001</v>
      </c>
      <c r="G392" s="192">
        <v>0</v>
      </c>
      <c r="H392" s="192">
        <v>0</v>
      </c>
      <c r="I392" s="193">
        <f t="shared" si="56"/>
        <v>0</v>
      </c>
      <c r="J392" s="193">
        <f t="shared" si="57"/>
        <v>0</v>
      </c>
      <c r="K392" s="138">
        <v>0</v>
      </c>
      <c r="L392" s="192">
        <f t="shared" si="58"/>
        <v>0</v>
      </c>
      <c r="M392" s="192">
        <f t="shared" si="59"/>
        <v>0</v>
      </c>
      <c r="N392" s="192">
        <f t="shared" si="60"/>
        <v>0</v>
      </c>
      <c r="O392" s="192">
        <v>24.155371449275549</v>
      </c>
      <c r="P392" s="192">
        <f t="shared" si="61"/>
        <v>24.155371449275549</v>
      </c>
      <c r="Q392" s="192">
        <f t="shared" si="62"/>
        <v>0</v>
      </c>
      <c r="R392" s="192">
        <f t="shared" si="63"/>
        <v>0</v>
      </c>
      <c r="S392" s="192">
        <f t="shared" si="64"/>
        <v>24.155371449275549</v>
      </c>
      <c r="T392" s="192">
        <f t="shared" si="65"/>
        <v>0</v>
      </c>
      <c r="U392" s="192">
        <f t="shared" si="66"/>
        <v>0</v>
      </c>
    </row>
    <row r="393" spans="1:21" s="137" customFormat="1" ht="12">
      <c r="A393" s="161">
        <v>934</v>
      </c>
      <c r="B393" s="161" t="s">
        <v>396</v>
      </c>
      <c r="C393" s="161" t="s">
        <v>397</v>
      </c>
      <c r="D393" s="161" t="s">
        <v>497</v>
      </c>
      <c r="E393" s="161" t="s">
        <v>271</v>
      </c>
      <c r="F393" s="192">
        <v>49.7577259754</v>
      </c>
      <c r="G393" s="192">
        <v>0</v>
      </c>
      <c r="H393" s="192">
        <v>0</v>
      </c>
      <c r="I393" s="193">
        <f t="shared" si="56"/>
        <v>0</v>
      </c>
      <c r="J393" s="193">
        <f t="shared" si="57"/>
        <v>0</v>
      </c>
      <c r="K393" s="138">
        <v>739.92471674199999</v>
      </c>
      <c r="L393" s="192">
        <f t="shared" si="58"/>
        <v>739.92471674199999</v>
      </c>
      <c r="M393" s="192">
        <f t="shared" si="59"/>
        <v>0</v>
      </c>
      <c r="N393" s="192">
        <f t="shared" si="60"/>
        <v>0</v>
      </c>
      <c r="O393" s="192">
        <v>66.06097077794827</v>
      </c>
      <c r="P393" s="192">
        <f t="shared" si="61"/>
        <v>66.06097077794827</v>
      </c>
      <c r="Q393" s="192">
        <f t="shared" si="62"/>
        <v>0</v>
      </c>
      <c r="R393" s="192">
        <f t="shared" si="63"/>
        <v>0</v>
      </c>
      <c r="S393" s="192">
        <f t="shared" si="64"/>
        <v>805.98568751994821</v>
      </c>
      <c r="T393" s="192">
        <f t="shared" si="65"/>
        <v>0</v>
      </c>
      <c r="U393" s="192">
        <f t="shared" si="66"/>
        <v>0</v>
      </c>
    </row>
    <row r="394" spans="1:21" s="137" customFormat="1" ht="12">
      <c r="A394" s="161">
        <v>1001</v>
      </c>
      <c r="B394" s="161" t="s">
        <v>396</v>
      </c>
      <c r="C394" s="161" t="s">
        <v>455</v>
      </c>
      <c r="D394" s="161" t="s">
        <v>498</v>
      </c>
      <c r="E394" s="161" t="s">
        <v>130</v>
      </c>
      <c r="F394" s="192">
        <v>126.73017510299999</v>
      </c>
      <c r="G394" s="192">
        <v>0</v>
      </c>
      <c r="H394" s="192">
        <v>126.73017510299999</v>
      </c>
      <c r="I394" s="193">
        <f t="shared" ref="I394:I457" si="67">IF(G394&gt;0,G394/F394,0)</f>
        <v>0</v>
      </c>
      <c r="J394" s="193">
        <f t="shared" ref="J394:J457" si="68">IF(E394="Greenfield",1-I394,0)</f>
        <v>1</v>
      </c>
      <c r="K394" s="138">
        <v>8178.1670077700001</v>
      </c>
      <c r="L394" s="192">
        <f t="shared" ref="L394:L457" si="69">IF($E394="Established",$K394,0)</f>
        <v>0</v>
      </c>
      <c r="M394" s="192">
        <f t="shared" ref="M394:M457" si="70">IF($E394="Greenfield",$K394*I394,0)</f>
        <v>0</v>
      </c>
      <c r="N394" s="192">
        <f t="shared" ref="N394:N457" si="71">IF($E394="Greenfield",$K394*J394,0)</f>
        <v>8178.1670077700001</v>
      </c>
      <c r="O394" s="192">
        <v>0.14069822615914471</v>
      </c>
      <c r="P394" s="192">
        <f t="shared" ref="P394:P457" si="72">IF($E394="Established",$O394,0)</f>
        <v>0</v>
      </c>
      <c r="Q394" s="192">
        <f t="shared" ref="Q394:Q457" si="73">IF($E394="Greenfield",$O394*I394,0)</f>
        <v>0</v>
      </c>
      <c r="R394" s="192">
        <f t="shared" ref="R394:R457" si="74">IF($E394="Greenfield",$O394*J394,0)</f>
        <v>0.14069822615914471</v>
      </c>
      <c r="S394" s="192">
        <f t="shared" ref="S394:S457" si="75">L394+P394</f>
        <v>0</v>
      </c>
      <c r="T394" s="192">
        <f t="shared" ref="T394:T457" si="76">M394+Q394</f>
        <v>0</v>
      </c>
      <c r="U394" s="192">
        <f t="shared" ref="U394:U457" si="77">N394+R394</f>
        <v>8178.3077059961588</v>
      </c>
    </row>
    <row r="395" spans="1:21" s="137" customFormat="1" ht="12">
      <c r="A395" s="161">
        <v>1002</v>
      </c>
      <c r="B395" s="161" t="s">
        <v>396</v>
      </c>
      <c r="C395" s="161" t="s">
        <v>455</v>
      </c>
      <c r="D395" s="161" t="s">
        <v>498</v>
      </c>
      <c r="E395" s="161" t="s">
        <v>130</v>
      </c>
      <c r="F395" s="192">
        <v>118.09008555299999</v>
      </c>
      <c r="G395" s="192">
        <v>0</v>
      </c>
      <c r="H395" s="192">
        <v>118.09008555299999</v>
      </c>
      <c r="I395" s="193">
        <f t="shared" si="67"/>
        <v>0</v>
      </c>
      <c r="J395" s="193">
        <f t="shared" si="68"/>
        <v>1</v>
      </c>
      <c r="K395" s="138">
        <v>6949.1415481900003</v>
      </c>
      <c r="L395" s="192">
        <f t="shared" si="69"/>
        <v>0</v>
      </c>
      <c r="M395" s="192">
        <f t="shared" si="70"/>
        <v>0</v>
      </c>
      <c r="N395" s="192">
        <f t="shared" si="71"/>
        <v>6949.1415481900003</v>
      </c>
      <c r="O395" s="192">
        <v>5.6279319137137504E-2</v>
      </c>
      <c r="P395" s="192">
        <f t="shared" si="72"/>
        <v>0</v>
      </c>
      <c r="Q395" s="192">
        <f t="shared" si="73"/>
        <v>0</v>
      </c>
      <c r="R395" s="192">
        <f t="shared" si="74"/>
        <v>5.6279319137137504E-2</v>
      </c>
      <c r="S395" s="192">
        <f t="shared" si="75"/>
        <v>0</v>
      </c>
      <c r="T395" s="192">
        <f t="shared" si="76"/>
        <v>0</v>
      </c>
      <c r="U395" s="192">
        <f t="shared" si="77"/>
        <v>6949.1978275091378</v>
      </c>
    </row>
    <row r="396" spans="1:21" s="137" customFormat="1" ht="12">
      <c r="A396" s="161">
        <v>1003</v>
      </c>
      <c r="B396" s="161" t="s">
        <v>396</v>
      </c>
      <c r="C396" s="161" t="s">
        <v>455</v>
      </c>
      <c r="D396" s="161" t="s">
        <v>499</v>
      </c>
      <c r="E396" s="161" t="s">
        <v>130</v>
      </c>
      <c r="F396" s="192">
        <v>121.326432192</v>
      </c>
      <c r="G396" s="192">
        <v>0</v>
      </c>
      <c r="H396" s="192">
        <v>121.326432192</v>
      </c>
      <c r="I396" s="193">
        <f t="shared" si="67"/>
        <v>0</v>
      </c>
      <c r="J396" s="193">
        <f t="shared" si="68"/>
        <v>1</v>
      </c>
      <c r="K396" s="138">
        <v>7211.0383142399996</v>
      </c>
      <c r="L396" s="192">
        <f t="shared" si="69"/>
        <v>0</v>
      </c>
      <c r="M396" s="192">
        <f t="shared" si="70"/>
        <v>0</v>
      </c>
      <c r="N396" s="192">
        <f t="shared" si="71"/>
        <v>7211.0383142399996</v>
      </c>
      <c r="O396" s="192">
        <v>50.000000000000064</v>
      </c>
      <c r="P396" s="192">
        <f t="shared" si="72"/>
        <v>0</v>
      </c>
      <c r="Q396" s="192">
        <f t="shared" si="73"/>
        <v>0</v>
      </c>
      <c r="R396" s="192">
        <f t="shared" si="74"/>
        <v>50.000000000000064</v>
      </c>
      <c r="S396" s="192">
        <f t="shared" si="75"/>
        <v>0</v>
      </c>
      <c r="T396" s="192">
        <f t="shared" si="76"/>
        <v>0</v>
      </c>
      <c r="U396" s="192">
        <f t="shared" si="77"/>
        <v>7261.0383142399996</v>
      </c>
    </row>
    <row r="397" spans="1:21" s="137" customFormat="1" ht="12">
      <c r="A397" s="161">
        <v>1004</v>
      </c>
      <c r="B397" s="161" t="s">
        <v>396</v>
      </c>
      <c r="C397" s="161" t="s">
        <v>455</v>
      </c>
      <c r="D397" s="161" t="s">
        <v>499</v>
      </c>
      <c r="E397" s="161" t="s">
        <v>130</v>
      </c>
      <c r="F397" s="192">
        <v>114.02507927800001</v>
      </c>
      <c r="G397" s="192">
        <v>0</v>
      </c>
      <c r="H397" s="192">
        <v>114.02507927800001</v>
      </c>
      <c r="I397" s="193">
        <f t="shared" si="67"/>
        <v>0</v>
      </c>
      <c r="J397" s="193">
        <f t="shared" si="68"/>
        <v>1</v>
      </c>
      <c r="K397" s="138">
        <v>7763.8705664500003</v>
      </c>
      <c r="L397" s="192">
        <f t="shared" si="69"/>
        <v>0</v>
      </c>
      <c r="M397" s="192">
        <f t="shared" si="70"/>
        <v>0</v>
      </c>
      <c r="N397" s="192">
        <f t="shared" si="71"/>
        <v>7763.8705664500003</v>
      </c>
      <c r="O397" s="192">
        <v>5.6279183155300769E-2</v>
      </c>
      <c r="P397" s="192">
        <f t="shared" si="72"/>
        <v>0</v>
      </c>
      <c r="Q397" s="192">
        <f t="shared" si="73"/>
        <v>0</v>
      </c>
      <c r="R397" s="192">
        <f t="shared" si="74"/>
        <v>5.6279183155300769E-2</v>
      </c>
      <c r="S397" s="192">
        <f t="shared" si="75"/>
        <v>0</v>
      </c>
      <c r="T397" s="192">
        <f t="shared" si="76"/>
        <v>0</v>
      </c>
      <c r="U397" s="192">
        <f t="shared" si="77"/>
        <v>7763.9268456331556</v>
      </c>
    </row>
    <row r="398" spans="1:21" s="137" customFormat="1" ht="12">
      <c r="A398" s="161">
        <v>1005</v>
      </c>
      <c r="B398" s="161" t="s">
        <v>396</v>
      </c>
      <c r="C398" s="161" t="s">
        <v>455</v>
      </c>
      <c r="D398" s="161" t="s">
        <v>500</v>
      </c>
      <c r="E398" s="161" t="s">
        <v>130</v>
      </c>
      <c r="F398" s="192">
        <v>34.759155930354872</v>
      </c>
      <c r="G398" s="192">
        <v>0</v>
      </c>
      <c r="H398" s="192">
        <v>34.759155930354872</v>
      </c>
      <c r="I398" s="193">
        <f t="shared" si="67"/>
        <v>0</v>
      </c>
      <c r="J398" s="193">
        <f t="shared" si="68"/>
        <v>1</v>
      </c>
      <c r="K398" s="138">
        <v>2490.1303059799998</v>
      </c>
      <c r="L398" s="192">
        <f t="shared" si="69"/>
        <v>0</v>
      </c>
      <c r="M398" s="192">
        <f t="shared" si="70"/>
        <v>0</v>
      </c>
      <c r="N398" s="192">
        <f t="shared" si="71"/>
        <v>2490.1303059799998</v>
      </c>
      <c r="O398" s="192">
        <v>5.6279278010667282E-2</v>
      </c>
      <c r="P398" s="192">
        <f t="shared" si="72"/>
        <v>0</v>
      </c>
      <c r="Q398" s="192">
        <f t="shared" si="73"/>
        <v>0</v>
      </c>
      <c r="R398" s="192">
        <f t="shared" si="74"/>
        <v>5.6279278010667282E-2</v>
      </c>
      <c r="S398" s="192">
        <f t="shared" si="75"/>
        <v>0</v>
      </c>
      <c r="T398" s="192">
        <f t="shared" si="76"/>
        <v>0</v>
      </c>
      <c r="U398" s="192">
        <f t="shared" si="77"/>
        <v>2490.1865852580104</v>
      </c>
    </row>
    <row r="399" spans="1:21" s="137" customFormat="1" ht="12">
      <c r="A399" s="161">
        <v>1006</v>
      </c>
      <c r="B399" s="161" t="s">
        <v>396</v>
      </c>
      <c r="C399" s="161" t="s">
        <v>455</v>
      </c>
      <c r="D399" s="161" t="s">
        <v>500</v>
      </c>
      <c r="E399" s="161" t="s">
        <v>130</v>
      </c>
      <c r="F399" s="192">
        <v>27.808718550365242</v>
      </c>
      <c r="G399" s="192">
        <v>0</v>
      </c>
      <c r="H399" s="192">
        <v>27.808718550365242</v>
      </c>
      <c r="I399" s="193">
        <f t="shared" si="67"/>
        <v>0</v>
      </c>
      <c r="J399" s="193">
        <f t="shared" si="68"/>
        <v>1</v>
      </c>
      <c r="K399" s="138">
        <v>2693.3582974400001</v>
      </c>
      <c r="L399" s="192">
        <f t="shared" si="69"/>
        <v>0</v>
      </c>
      <c r="M399" s="192">
        <f t="shared" si="70"/>
        <v>0</v>
      </c>
      <c r="N399" s="192">
        <f t="shared" si="71"/>
        <v>2693.3582974400001</v>
      </c>
      <c r="O399" s="192">
        <v>0.3658154040421886</v>
      </c>
      <c r="P399" s="192">
        <f t="shared" si="72"/>
        <v>0</v>
      </c>
      <c r="Q399" s="192">
        <f t="shared" si="73"/>
        <v>0</v>
      </c>
      <c r="R399" s="192">
        <f t="shared" si="74"/>
        <v>0.3658154040421886</v>
      </c>
      <c r="S399" s="192">
        <f t="shared" si="75"/>
        <v>0</v>
      </c>
      <c r="T399" s="192">
        <f t="shared" si="76"/>
        <v>0</v>
      </c>
      <c r="U399" s="192">
        <f t="shared" si="77"/>
        <v>2693.7241128440423</v>
      </c>
    </row>
    <row r="400" spans="1:21" s="137" customFormat="1" ht="12">
      <c r="A400" s="161">
        <v>1007</v>
      </c>
      <c r="B400" s="161" t="s">
        <v>396</v>
      </c>
      <c r="C400" s="161" t="s">
        <v>455</v>
      </c>
      <c r="D400" s="161" t="s">
        <v>500</v>
      </c>
      <c r="E400" s="161" t="s">
        <v>130</v>
      </c>
      <c r="F400" s="192">
        <v>31.193446517371825</v>
      </c>
      <c r="G400" s="192">
        <v>0</v>
      </c>
      <c r="H400" s="192">
        <v>31.193446517371825</v>
      </c>
      <c r="I400" s="193">
        <f t="shared" si="67"/>
        <v>0</v>
      </c>
      <c r="J400" s="193">
        <f t="shared" si="68"/>
        <v>1</v>
      </c>
      <c r="K400" s="138">
        <v>2263.2337212699999</v>
      </c>
      <c r="L400" s="192">
        <f t="shared" si="69"/>
        <v>0</v>
      </c>
      <c r="M400" s="192">
        <f t="shared" si="70"/>
        <v>0</v>
      </c>
      <c r="N400" s="192">
        <f t="shared" si="71"/>
        <v>2263.2337212699999</v>
      </c>
      <c r="O400" s="192">
        <v>1.5173475120633581E-14</v>
      </c>
      <c r="P400" s="192">
        <f t="shared" si="72"/>
        <v>0</v>
      </c>
      <c r="Q400" s="192">
        <f t="shared" si="73"/>
        <v>0</v>
      </c>
      <c r="R400" s="192">
        <f t="shared" si="74"/>
        <v>1.5173475120633581E-14</v>
      </c>
      <c r="S400" s="192">
        <f t="shared" si="75"/>
        <v>0</v>
      </c>
      <c r="T400" s="192">
        <f t="shared" si="76"/>
        <v>0</v>
      </c>
      <c r="U400" s="192">
        <f t="shared" si="77"/>
        <v>2263.2337212699999</v>
      </c>
    </row>
    <row r="401" spans="1:21" s="137" customFormat="1" ht="12">
      <c r="A401" s="161">
        <v>1008</v>
      </c>
      <c r="B401" s="161" t="s">
        <v>396</v>
      </c>
      <c r="C401" s="161" t="s">
        <v>455</v>
      </c>
      <c r="D401" s="161" t="s">
        <v>501</v>
      </c>
      <c r="E401" s="161" t="s">
        <v>130</v>
      </c>
      <c r="F401" s="192">
        <v>134.44353079836728</v>
      </c>
      <c r="G401" s="192">
        <v>0</v>
      </c>
      <c r="H401" s="192">
        <v>134.44353079836728</v>
      </c>
      <c r="I401" s="193">
        <f t="shared" si="67"/>
        <v>0</v>
      </c>
      <c r="J401" s="193">
        <f t="shared" si="68"/>
        <v>1</v>
      </c>
      <c r="K401" s="138">
        <v>7893.2528830299998</v>
      </c>
      <c r="L401" s="192">
        <f t="shared" si="69"/>
        <v>0</v>
      </c>
      <c r="M401" s="192">
        <f t="shared" si="70"/>
        <v>0</v>
      </c>
      <c r="N401" s="192">
        <f t="shared" si="71"/>
        <v>7893.2528830299998</v>
      </c>
      <c r="O401" s="192">
        <v>53.408065064462846</v>
      </c>
      <c r="P401" s="192">
        <f t="shared" si="72"/>
        <v>0</v>
      </c>
      <c r="Q401" s="192">
        <f t="shared" si="73"/>
        <v>0</v>
      </c>
      <c r="R401" s="192">
        <f t="shared" si="74"/>
        <v>53.408065064462846</v>
      </c>
      <c r="S401" s="192">
        <f t="shared" si="75"/>
        <v>0</v>
      </c>
      <c r="T401" s="192">
        <f t="shared" si="76"/>
        <v>0</v>
      </c>
      <c r="U401" s="192">
        <f t="shared" si="77"/>
        <v>7946.6609480944626</v>
      </c>
    </row>
    <row r="402" spans="1:21" s="137" customFormat="1" ht="12">
      <c r="A402" s="161">
        <v>1009</v>
      </c>
      <c r="B402" s="161" t="s">
        <v>396</v>
      </c>
      <c r="C402" s="161" t="s">
        <v>455</v>
      </c>
      <c r="D402" s="161" t="s">
        <v>502</v>
      </c>
      <c r="E402" s="161" t="s">
        <v>130</v>
      </c>
      <c r="F402" s="192">
        <v>32.691503054423194</v>
      </c>
      <c r="G402" s="192">
        <v>0</v>
      </c>
      <c r="H402" s="192">
        <v>32.691503054423194</v>
      </c>
      <c r="I402" s="193">
        <f t="shared" si="67"/>
        <v>0</v>
      </c>
      <c r="J402" s="193">
        <f t="shared" si="68"/>
        <v>1</v>
      </c>
      <c r="K402" s="138">
        <v>0</v>
      </c>
      <c r="L402" s="192">
        <f t="shared" si="69"/>
        <v>0</v>
      </c>
      <c r="M402" s="192">
        <f t="shared" si="70"/>
        <v>0</v>
      </c>
      <c r="N402" s="192">
        <f t="shared" si="71"/>
        <v>0</v>
      </c>
      <c r="O402" s="192">
        <v>1.4442417715025684</v>
      </c>
      <c r="P402" s="192">
        <f t="shared" si="72"/>
        <v>0</v>
      </c>
      <c r="Q402" s="192">
        <f t="shared" si="73"/>
        <v>0</v>
      </c>
      <c r="R402" s="192">
        <f t="shared" si="74"/>
        <v>1.4442417715025684</v>
      </c>
      <c r="S402" s="192">
        <f t="shared" si="75"/>
        <v>0</v>
      </c>
      <c r="T402" s="192">
        <f t="shared" si="76"/>
        <v>0</v>
      </c>
      <c r="U402" s="192">
        <f t="shared" si="77"/>
        <v>1.4442417715025684</v>
      </c>
    </row>
    <row r="403" spans="1:21" s="137" customFormat="1" ht="12">
      <c r="A403" s="161">
        <v>1010</v>
      </c>
      <c r="B403" s="161" t="s">
        <v>396</v>
      </c>
      <c r="C403" s="161" t="s">
        <v>455</v>
      </c>
      <c r="D403" s="161" t="s">
        <v>502</v>
      </c>
      <c r="E403" s="161" t="s">
        <v>130</v>
      </c>
      <c r="F403" s="192">
        <v>82.76385998341641</v>
      </c>
      <c r="G403" s="192">
        <v>0</v>
      </c>
      <c r="H403" s="192">
        <v>82.76385998341641</v>
      </c>
      <c r="I403" s="193">
        <f t="shared" si="67"/>
        <v>0</v>
      </c>
      <c r="J403" s="193">
        <f t="shared" si="68"/>
        <v>1</v>
      </c>
      <c r="K403" s="138">
        <v>7062.0197725600001</v>
      </c>
      <c r="L403" s="192">
        <f t="shared" si="69"/>
        <v>0</v>
      </c>
      <c r="M403" s="192">
        <f t="shared" si="70"/>
        <v>0</v>
      </c>
      <c r="N403" s="192">
        <f t="shared" si="71"/>
        <v>7062.0197725600001</v>
      </c>
      <c r="O403" s="192">
        <v>88.717872780971675</v>
      </c>
      <c r="P403" s="192">
        <f t="shared" si="72"/>
        <v>0</v>
      </c>
      <c r="Q403" s="192">
        <f t="shared" si="73"/>
        <v>0</v>
      </c>
      <c r="R403" s="192">
        <f t="shared" si="74"/>
        <v>88.717872780971675</v>
      </c>
      <c r="S403" s="192">
        <f t="shared" si="75"/>
        <v>0</v>
      </c>
      <c r="T403" s="192">
        <f t="shared" si="76"/>
        <v>0</v>
      </c>
      <c r="U403" s="192">
        <f t="shared" si="77"/>
        <v>7150.7376453409715</v>
      </c>
    </row>
    <row r="404" spans="1:21" s="137" customFormat="1" ht="12">
      <c r="A404" s="161">
        <v>1011</v>
      </c>
      <c r="B404" s="161" t="s">
        <v>396</v>
      </c>
      <c r="C404" s="161" t="s">
        <v>455</v>
      </c>
      <c r="D404" s="161" t="s">
        <v>503</v>
      </c>
      <c r="E404" s="161" t="s">
        <v>130</v>
      </c>
      <c r="F404" s="192">
        <v>46.704274734799995</v>
      </c>
      <c r="G404" s="192">
        <v>0</v>
      </c>
      <c r="H404" s="192">
        <v>46.704274734799995</v>
      </c>
      <c r="I404" s="193">
        <f t="shared" si="67"/>
        <v>0</v>
      </c>
      <c r="J404" s="193">
        <f t="shared" si="68"/>
        <v>1</v>
      </c>
      <c r="K404" s="138">
        <v>3</v>
      </c>
      <c r="L404" s="192">
        <f t="shared" si="69"/>
        <v>0</v>
      </c>
      <c r="M404" s="192">
        <f t="shared" si="70"/>
        <v>0</v>
      </c>
      <c r="N404" s="192">
        <f t="shared" si="71"/>
        <v>3</v>
      </c>
      <c r="O404" s="192">
        <v>2.1154686226754921E-6</v>
      </c>
      <c r="P404" s="192">
        <f t="shared" si="72"/>
        <v>0</v>
      </c>
      <c r="Q404" s="192">
        <f t="shared" si="73"/>
        <v>0</v>
      </c>
      <c r="R404" s="192">
        <f t="shared" si="74"/>
        <v>2.1154686226754921E-6</v>
      </c>
      <c r="S404" s="192">
        <f t="shared" si="75"/>
        <v>0</v>
      </c>
      <c r="T404" s="192">
        <f t="shared" si="76"/>
        <v>0</v>
      </c>
      <c r="U404" s="192">
        <f t="shared" si="77"/>
        <v>3.0000021154686225</v>
      </c>
    </row>
    <row r="405" spans="1:21" s="137" customFormat="1" ht="12">
      <c r="A405" s="161">
        <v>1012</v>
      </c>
      <c r="B405" s="161" t="s">
        <v>396</v>
      </c>
      <c r="C405" s="161" t="s">
        <v>455</v>
      </c>
      <c r="D405" s="161" t="s">
        <v>503</v>
      </c>
      <c r="E405" s="161" t="s">
        <v>130</v>
      </c>
      <c r="F405" s="192">
        <v>88.011230889227036</v>
      </c>
      <c r="G405" s="192">
        <v>0</v>
      </c>
      <c r="H405" s="192">
        <v>88.011230889227036</v>
      </c>
      <c r="I405" s="193">
        <f t="shared" si="67"/>
        <v>0</v>
      </c>
      <c r="J405" s="193">
        <f t="shared" si="68"/>
        <v>1</v>
      </c>
      <c r="K405" s="138">
        <v>6897.3171867900001</v>
      </c>
      <c r="L405" s="192">
        <f t="shared" si="69"/>
        <v>0</v>
      </c>
      <c r="M405" s="192">
        <f t="shared" si="70"/>
        <v>0</v>
      </c>
      <c r="N405" s="192">
        <f t="shared" si="71"/>
        <v>6897.3171867900001</v>
      </c>
      <c r="O405" s="192">
        <v>5.6279318453998514E-2</v>
      </c>
      <c r="P405" s="192">
        <f t="shared" si="72"/>
        <v>0</v>
      </c>
      <c r="Q405" s="192">
        <f t="shared" si="73"/>
        <v>0</v>
      </c>
      <c r="R405" s="192">
        <f t="shared" si="74"/>
        <v>5.6279318453998514E-2</v>
      </c>
      <c r="S405" s="192">
        <f t="shared" si="75"/>
        <v>0</v>
      </c>
      <c r="T405" s="192">
        <f t="shared" si="76"/>
        <v>0</v>
      </c>
      <c r="U405" s="192">
        <f t="shared" si="77"/>
        <v>6897.3734661084536</v>
      </c>
    </row>
    <row r="406" spans="1:21" s="137" customFormat="1" ht="12">
      <c r="A406" s="161">
        <v>1013</v>
      </c>
      <c r="B406" s="161" t="s">
        <v>396</v>
      </c>
      <c r="C406" s="161" t="s">
        <v>455</v>
      </c>
      <c r="D406" s="161" t="s">
        <v>503</v>
      </c>
      <c r="E406" s="161" t="s">
        <v>130</v>
      </c>
      <c r="F406" s="192">
        <v>0</v>
      </c>
      <c r="G406" s="192">
        <v>0</v>
      </c>
      <c r="H406" s="192">
        <v>0</v>
      </c>
      <c r="I406" s="193">
        <f t="shared" si="67"/>
        <v>0</v>
      </c>
      <c r="J406" s="193">
        <f t="shared" si="68"/>
        <v>1</v>
      </c>
      <c r="K406" s="138">
        <v>3</v>
      </c>
      <c r="L406" s="192">
        <f t="shared" si="69"/>
        <v>0</v>
      </c>
      <c r="M406" s="192">
        <f t="shared" si="70"/>
        <v>0</v>
      </c>
      <c r="N406" s="192">
        <f t="shared" si="71"/>
        <v>3</v>
      </c>
      <c r="O406" s="192">
        <v>8.4418966000000012E-2</v>
      </c>
      <c r="P406" s="192">
        <f t="shared" si="72"/>
        <v>0</v>
      </c>
      <c r="Q406" s="192">
        <f t="shared" si="73"/>
        <v>0</v>
      </c>
      <c r="R406" s="192">
        <f t="shared" si="74"/>
        <v>8.4418966000000012E-2</v>
      </c>
      <c r="S406" s="192">
        <f t="shared" si="75"/>
        <v>0</v>
      </c>
      <c r="T406" s="192">
        <f t="shared" si="76"/>
        <v>0</v>
      </c>
      <c r="U406" s="192">
        <f t="shared" si="77"/>
        <v>3.0844189659999999</v>
      </c>
    </row>
    <row r="407" spans="1:21" s="137" customFormat="1" ht="12">
      <c r="A407" s="161">
        <v>1014</v>
      </c>
      <c r="B407" s="161" t="s">
        <v>396</v>
      </c>
      <c r="C407" s="161" t="s">
        <v>455</v>
      </c>
      <c r="D407" s="161" t="s">
        <v>503</v>
      </c>
      <c r="E407" s="161" t="s">
        <v>130</v>
      </c>
      <c r="F407" s="192">
        <v>55.159640707000001</v>
      </c>
      <c r="G407" s="192">
        <v>0</v>
      </c>
      <c r="H407" s="192">
        <v>55.159640707000001</v>
      </c>
      <c r="I407" s="193">
        <f t="shared" si="67"/>
        <v>0</v>
      </c>
      <c r="J407" s="193">
        <f t="shared" si="68"/>
        <v>1</v>
      </c>
      <c r="K407" s="138">
        <v>2</v>
      </c>
      <c r="L407" s="192">
        <f t="shared" si="69"/>
        <v>0</v>
      </c>
      <c r="M407" s="192">
        <f t="shared" si="70"/>
        <v>0</v>
      </c>
      <c r="N407" s="192">
        <f t="shared" si="71"/>
        <v>2</v>
      </c>
      <c r="O407" s="192">
        <v>2.8236202467430423E-2</v>
      </c>
      <c r="P407" s="192">
        <f t="shared" si="72"/>
        <v>0</v>
      </c>
      <c r="Q407" s="192">
        <f t="shared" si="73"/>
        <v>0</v>
      </c>
      <c r="R407" s="192">
        <f t="shared" si="74"/>
        <v>2.8236202467430423E-2</v>
      </c>
      <c r="S407" s="192">
        <f t="shared" si="75"/>
        <v>0</v>
      </c>
      <c r="T407" s="192">
        <f t="shared" si="76"/>
        <v>0</v>
      </c>
      <c r="U407" s="192">
        <f t="shared" si="77"/>
        <v>2.0282362024674305</v>
      </c>
    </row>
    <row r="408" spans="1:21" s="137" customFormat="1" ht="12">
      <c r="A408" s="161">
        <v>1015</v>
      </c>
      <c r="B408" s="161" t="s">
        <v>396</v>
      </c>
      <c r="C408" s="161" t="s">
        <v>455</v>
      </c>
      <c r="D408" s="161" t="s">
        <v>502</v>
      </c>
      <c r="E408" s="161" t="s">
        <v>130</v>
      </c>
      <c r="F408" s="192">
        <v>78.571244165293834</v>
      </c>
      <c r="G408" s="192">
        <v>0</v>
      </c>
      <c r="H408" s="192">
        <v>78.571244165293834</v>
      </c>
      <c r="I408" s="193">
        <f t="shared" si="67"/>
        <v>0</v>
      </c>
      <c r="J408" s="193">
        <f t="shared" si="68"/>
        <v>1</v>
      </c>
      <c r="K408" s="138">
        <v>4</v>
      </c>
      <c r="L408" s="192">
        <f t="shared" si="69"/>
        <v>0</v>
      </c>
      <c r="M408" s="192">
        <f t="shared" si="70"/>
        <v>0</v>
      </c>
      <c r="N408" s="192">
        <f t="shared" si="71"/>
        <v>4</v>
      </c>
      <c r="O408" s="192">
        <v>2568.4400622687526</v>
      </c>
      <c r="P408" s="192">
        <f t="shared" si="72"/>
        <v>0</v>
      </c>
      <c r="Q408" s="192">
        <f t="shared" si="73"/>
        <v>0</v>
      </c>
      <c r="R408" s="192">
        <f t="shared" si="74"/>
        <v>2568.4400622687526</v>
      </c>
      <c r="S408" s="192">
        <f t="shared" si="75"/>
        <v>0</v>
      </c>
      <c r="T408" s="192">
        <f t="shared" si="76"/>
        <v>0</v>
      </c>
      <c r="U408" s="192">
        <f t="shared" si="77"/>
        <v>2572.4400622687526</v>
      </c>
    </row>
    <row r="409" spans="1:21" s="137" customFormat="1" ht="12">
      <c r="A409" s="161">
        <v>1016</v>
      </c>
      <c r="B409" s="161" t="s">
        <v>396</v>
      </c>
      <c r="C409" s="161" t="s">
        <v>455</v>
      </c>
      <c r="D409" s="161" t="s">
        <v>502</v>
      </c>
      <c r="E409" s="161" t="s">
        <v>130</v>
      </c>
      <c r="F409" s="192">
        <v>88.843233208260003</v>
      </c>
      <c r="G409" s="192">
        <v>36.782636614899999</v>
      </c>
      <c r="H409" s="192">
        <v>52.060596593360003</v>
      </c>
      <c r="I409" s="193">
        <f t="shared" si="67"/>
        <v>0.41401731214212739</v>
      </c>
      <c r="J409" s="193">
        <f t="shared" si="68"/>
        <v>0.58598268785787266</v>
      </c>
      <c r="K409" s="138">
        <v>4848.9318219999996</v>
      </c>
      <c r="L409" s="192">
        <f t="shared" si="69"/>
        <v>0</v>
      </c>
      <c r="M409" s="192">
        <f t="shared" si="70"/>
        <v>2007.5417197048682</v>
      </c>
      <c r="N409" s="192">
        <f t="shared" si="71"/>
        <v>2841.3901022951313</v>
      </c>
      <c r="O409" s="192">
        <v>2535.9851161600741</v>
      </c>
      <c r="P409" s="192">
        <f t="shared" si="72"/>
        <v>0</v>
      </c>
      <c r="Q409" s="192">
        <f t="shared" si="73"/>
        <v>1049.9417414250345</v>
      </c>
      <c r="R409" s="192">
        <f t="shared" si="74"/>
        <v>1486.0433747350396</v>
      </c>
      <c r="S409" s="192">
        <f t="shared" si="75"/>
        <v>0</v>
      </c>
      <c r="T409" s="192">
        <f t="shared" si="76"/>
        <v>3057.4834611299029</v>
      </c>
      <c r="U409" s="192">
        <f t="shared" si="77"/>
        <v>4327.4334770301712</v>
      </c>
    </row>
    <row r="410" spans="1:21" s="137" customFormat="1" ht="12">
      <c r="A410" s="161">
        <v>1017</v>
      </c>
      <c r="B410" s="161" t="s">
        <v>396</v>
      </c>
      <c r="C410" s="161" t="s">
        <v>455</v>
      </c>
      <c r="D410" s="161" t="s">
        <v>504</v>
      </c>
      <c r="E410" s="161" t="s">
        <v>271</v>
      </c>
      <c r="F410" s="192">
        <v>47.904946023100003</v>
      </c>
      <c r="G410" s="192">
        <v>0</v>
      </c>
      <c r="H410" s="192">
        <v>0</v>
      </c>
      <c r="I410" s="193">
        <f t="shared" si="67"/>
        <v>0</v>
      </c>
      <c r="J410" s="193">
        <f t="shared" si="68"/>
        <v>0</v>
      </c>
      <c r="K410" s="138">
        <v>1954</v>
      </c>
      <c r="L410" s="192">
        <f t="shared" si="69"/>
        <v>1954</v>
      </c>
      <c r="M410" s="192">
        <f t="shared" si="70"/>
        <v>0</v>
      </c>
      <c r="N410" s="192">
        <f t="shared" si="71"/>
        <v>0</v>
      </c>
      <c r="O410" s="192">
        <v>151.43483067283489</v>
      </c>
      <c r="P410" s="192">
        <f t="shared" si="72"/>
        <v>151.43483067283489</v>
      </c>
      <c r="Q410" s="192">
        <f t="shared" si="73"/>
        <v>0</v>
      </c>
      <c r="R410" s="192">
        <f t="shared" si="74"/>
        <v>0</v>
      </c>
      <c r="S410" s="192">
        <f t="shared" si="75"/>
        <v>2105.4348306728348</v>
      </c>
      <c r="T410" s="192">
        <f t="shared" si="76"/>
        <v>0</v>
      </c>
      <c r="U410" s="192">
        <f t="shared" si="77"/>
        <v>0</v>
      </c>
    </row>
    <row r="411" spans="1:21" s="137" customFormat="1" ht="12">
      <c r="A411" s="161">
        <v>1018</v>
      </c>
      <c r="B411" s="161" t="s">
        <v>396</v>
      </c>
      <c r="C411" s="161" t="s">
        <v>455</v>
      </c>
      <c r="D411" s="161" t="s">
        <v>504</v>
      </c>
      <c r="E411" s="161" t="s">
        <v>271</v>
      </c>
      <c r="F411" s="192">
        <v>50.116886450199999</v>
      </c>
      <c r="G411" s="192">
        <v>0</v>
      </c>
      <c r="H411" s="192">
        <v>0</v>
      </c>
      <c r="I411" s="193">
        <f t="shared" si="67"/>
        <v>0</v>
      </c>
      <c r="J411" s="193">
        <f t="shared" si="68"/>
        <v>0</v>
      </c>
      <c r="K411" s="138">
        <v>2555</v>
      </c>
      <c r="L411" s="192">
        <f t="shared" si="69"/>
        <v>2555</v>
      </c>
      <c r="M411" s="192">
        <f t="shared" si="70"/>
        <v>0</v>
      </c>
      <c r="N411" s="192">
        <f t="shared" si="71"/>
        <v>0</v>
      </c>
      <c r="O411" s="192">
        <v>271.37045811773299</v>
      </c>
      <c r="P411" s="192">
        <f t="shared" si="72"/>
        <v>271.37045811773299</v>
      </c>
      <c r="Q411" s="192">
        <f t="shared" si="73"/>
        <v>0</v>
      </c>
      <c r="R411" s="192">
        <f t="shared" si="74"/>
        <v>0</v>
      </c>
      <c r="S411" s="192">
        <f t="shared" si="75"/>
        <v>2826.3704581177331</v>
      </c>
      <c r="T411" s="192">
        <f t="shared" si="76"/>
        <v>0</v>
      </c>
      <c r="U411" s="192">
        <f t="shared" si="77"/>
        <v>0</v>
      </c>
    </row>
    <row r="412" spans="1:21" s="137" customFormat="1" ht="12">
      <c r="A412" s="161">
        <v>1019</v>
      </c>
      <c r="B412" s="161" t="s">
        <v>396</v>
      </c>
      <c r="C412" s="161" t="s">
        <v>455</v>
      </c>
      <c r="D412" s="161" t="s">
        <v>504</v>
      </c>
      <c r="E412" s="161" t="s">
        <v>271</v>
      </c>
      <c r="F412" s="192">
        <v>83.517516365299997</v>
      </c>
      <c r="G412" s="192">
        <v>0</v>
      </c>
      <c r="H412" s="192">
        <v>0</v>
      </c>
      <c r="I412" s="193">
        <f t="shared" si="67"/>
        <v>0</v>
      </c>
      <c r="J412" s="193">
        <f t="shared" si="68"/>
        <v>0</v>
      </c>
      <c r="K412" s="138">
        <v>5553</v>
      </c>
      <c r="L412" s="192">
        <f t="shared" si="69"/>
        <v>5553</v>
      </c>
      <c r="M412" s="192">
        <f t="shared" si="70"/>
        <v>0</v>
      </c>
      <c r="N412" s="192">
        <f t="shared" si="71"/>
        <v>0</v>
      </c>
      <c r="O412" s="192">
        <v>331.03210514261963</v>
      </c>
      <c r="P412" s="192">
        <f t="shared" si="72"/>
        <v>331.03210514261963</v>
      </c>
      <c r="Q412" s="192">
        <f t="shared" si="73"/>
        <v>0</v>
      </c>
      <c r="R412" s="192">
        <f t="shared" si="74"/>
        <v>0</v>
      </c>
      <c r="S412" s="192">
        <f t="shared" si="75"/>
        <v>5884.0321051426199</v>
      </c>
      <c r="T412" s="192">
        <f t="shared" si="76"/>
        <v>0</v>
      </c>
      <c r="U412" s="192">
        <f t="shared" si="77"/>
        <v>0</v>
      </c>
    </row>
    <row r="413" spans="1:21" s="137" customFormat="1" ht="12">
      <c r="A413" s="161">
        <v>1020</v>
      </c>
      <c r="B413" s="161" t="s">
        <v>396</v>
      </c>
      <c r="C413" s="161" t="s">
        <v>455</v>
      </c>
      <c r="D413" s="161" t="s">
        <v>505</v>
      </c>
      <c r="E413" s="161" t="s">
        <v>271</v>
      </c>
      <c r="F413" s="192">
        <v>45.502920367100003</v>
      </c>
      <c r="G413" s="192">
        <v>0</v>
      </c>
      <c r="H413" s="192">
        <v>0</v>
      </c>
      <c r="I413" s="193">
        <f t="shared" si="67"/>
        <v>0</v>
      </c>
      <c r="J413" s="193">
        <f t="shared" si="68"/>
        <v>0</v>
      </c>
      <c r="K413" s="138">
        <v>2784</v>
      </c>
      <c r="L413" s="192">
        <f t="shared" si="69"/>
        <v>2784</v>
      </c>
      <c r="M413" s="192">
        <f t="shared" si="70"/>
        <v>0</v>
      </c>
      <c r="N413" s="192">
        <f t="shared" si="71"/>
        <v>0</v>
      </c>
      <c r="O413" s="192">
        <v>304.08213564861148</v>
      </c>
      <c r="P413" s="192">
        <f t="shared" si="72"/>
        <v>304.08213564861148</v>
      </c>
      <c r="Q413" s="192">
        <f t="shared" si="73"/>
        <v>0</v>
      </c>
      <c r="R413" s="192">
        <f t="shared" si="74"/>
        <v>0</v>
      </c>
      <c r="S413" s="192">
        <f t="shared" si="75"/>
        <v>3088.0821356486113</v>
      </c>
      <c r="T413" s="192">
        <f t="shared" si="76"/>
        <v>0</v>
      </c>
      <c r="U413" s="192">
        <f t="shared" si="77"/>
        <v>0</v>
      </c>
    </row>
    <row r="414" spans="1:21" s="137" customFormat="1" ht="12">
      <c r="A414" s="161">
        <v>1022</v>
      </c>
      <c r="B414" s="161" t="s">
        <v>396</v>
      </c>
      <c r="C414" s="161" t="s">
        <v>455</v>
      </c>
      <c r="D414" s="161" t="s">
        <v>505</v>
      </c>
      <c r="E414" s="161" t="s">
        <v>271</v>
      </c>
      <c r="F414" s="192">
        <v>37.193994777900002</v>
      </c>
      <c r="G414" s="192">
        <v>0</v>
      </c>
      <c r="H414" s="192">
        <v>0</v>
      </c>
      <c r="I414" s="193">
        <f t="shared" si="67"/>
        <v>0</v>
      </c>
      <c r="J414" s="193">
        <f t="shared" si="68"/>
        <v>0</v>
      </c>
      <c r="K414" s="138">
        <v>2464</v>
      </c>
      <c r="L414" s="192">
        <f t="shared" si="69"/>
        <v>2464</v>
      </c>
      <c r="M414" s="192">
        <f t="shared" si="70"/>
        <v>0</v>
      </c>
      <c r="N414" s="192">
        <f t="shared" si="71"/>
        <v>0</v>
      </c>
      <c r="O414" s="192">
        <v>242.45133771894388</v>
      </c>
      <c r="P414" s="192">
        <f t="shared" si="72"/>
        <v>242.45133771894388</v>
      </c>
      <c r="Q414" s="192">
        <f t="shared" si="73"/>
        <v>0</v>
      </c>
      <c r="R414" s="192">
        <f t="shared" si="74"/>
        <v>0</v>
      </c>
      <c r="S414" s="192">
        <f t="shared" si="75"/>
        <v>2706.4513377189437</v>
      </c>
      <c r="T414" s="192">
        <f t="shared" si="76"/>
        <v>0</v>
      </c>
      <c r="U414" s="192">
        <f t="shared" si="77"/>
        <v>0</v>
      </c>
    </row>
    <row r="415" spans="1:21" s="137" customFormat="1" ht="12">
      <c r="A415" s="161">
        <v>1023</v>
      </c>
      <c r="B415" s="161" t="s">
        <v>396</v>
      </c>
      <c r="C415" s="161" t="s">
        <v>455</v>
      </c>
      <c r="D415" s="161" t="s">
        <v>505</v>
      </c>
      <c r="E415" s="161" t="s">
        <v>271</v>
      </c>
      <c r="F415" s="192">
        <v>87.656694072899995</v>
      </c>
      <c r="G415" s="192">
        <v>0</v>
      </c>
      <c r="H415" s="192">
        <v>0</v>
      </c>
      <c r="I415" s="193">
        <f t="shared" si="67"/>
        <v>0</v>
      </c>
      <c r="J415" s="193">
        <f t="shared" si="68"/>
        <v>0</v>
      </c>
      <c r="K415" s="138">
        <v>4726</v>
      </c>
      <c r="L415" s="192">
        <f t="shared" si="69"/>
        <v>4726</v>
      </c>
      <c r="M415" s="192">
        <f t="shared" si="70"/>
        <v>0</v>
      </c>
      <c r="N415" s="192">
        <f t="shared" si="71"/>
        <v>0</v>
      </c>
      <c r="O415" s="192">
        <v>534.43449751132721</v>
      </c>
      <c r="P415" s="192">
        <f t="shared" si="72"/>
        <v>534.43449751132721</v>
      </c>
      <c r="Q415" s="192">
        <f t="shared" si="73"/>
        <v>0</v>
      </c>
      <c r="R415" s="192">
        <f t="shared" si="74"/>
        <v>0</v>
      </c>
      <c r="S415" s="192">
        <f t="shared" si="75"/>
        <v>5260.4344975113272</v>
      </c>
      <c r="T415" s="192">
        <f t="shared" si="76"/>
        <v>0</v>
      </c>
      <c r="U415" s="192">
        <f t="shared" si="77"/>
        <v>0</v>
      </c>
    </row>
    <row r="416" spans="1:21" s="137" customFormat="1" ht="12">
      <c r="A416" s="161">
        <v>1024</v>
      </c>
      <c r="B416" s="161" t="s">
        <v>396</v>
      </c>
      <c r="C416" s="161" t="s">
        <v>455</v>
      </c>
      <c r="D416" s="161" t="s">
        <v>505</v>
      </c>
      <c r="E416" s="161" t="s">
        <v>271</v>
      </c>
      <c r="F416" s="192">
        <v>54.948024428399997</v>
      </c>
      <c r="G416" s="192">
        <v>0</v>
      </c>
      <c r="H416" s="192">
        <v>0</v>
      </c>
      <c r="I416" s="193">
        <f t="shared" si="67"/>
        <v>0</v>
      </c>
      <c r="J416" s="193">
        <f t="shared" si="68"/>
        <v>0</v>
      </c>
      <c r="K416" s="138">
        <v>2667</v>
      </c>
      <c r="L416" s="192">
        <f t="shared" si="69"/>
        <v>2667</v>
      </c>
      <c r="M416" s="192">
        <f t="shared" si="70"/>
        <v>0</v>
      </c>
      <c r="N416" s="192">
        <f t="shared" si="71"/>
        <v>0</v>
      </c>
      <c r="O416" s="192">
        <v>615.78916786702007</v>
      </c>
      <c r="P416" s="192">
        <f t="shared" si="72"/>
        <v>615.78916786702007</v>
      </c>
      <c r="Q416" s="192">
        <f t="shared" si="73"/>
        <v>0</v>
      </c>
      <c r="R416" s="192">
        <f t="shared" si="74"/>
        <v>0</v>
      </c>
      <c r="S416" s="192">
        <f t="shared" si="75"/>
        <v>3282.7891678670203</v>
      </c>
      <c r="T416" s="192">
        <f t="shared" si="76"/>
        <v>0</v>
      </c>
      <c r="U416" s="192">
        <f t="shared" si="77"/>
        <v>0</v>
      </c>
    </row>
    <row r="417" spans="1:21" s="137" customFormat="1" ht="12">
      <c r="A417" s="161">
        <v>1025</v>
      </c>
      <c r="B417" s="161" t="s">
        <v>396</v>
      </c>
      <c r="C417" s="161" t="s">
        <v>455</v>
      </c>
      <c r="D417" s="161" t="s">
        <v>504</v>
      </c>
      <c r="E417" s="161" t="s">
        <v>271</v>
      </c>
      <c r="F417" s="192">
        <v>56.305797431400002</v>
      </c>
      <c r="G417" s="192">
        <v>0</v>
      </c>
      <c r="H417" s="192">
        <v>0</v>
      </c>
      <c r="I417" s="193">
        <f t="shared" si="67"/>
        <v>0</v>
      </c>
      <c r="J417" s="193">
        <f t="shared" si="68"/>
        <v>0</v>
      </c>
      <c r="K417" s="138">
        <v>2970</v>
      </c>
      <c r="L417" s="192">
        <f t="shared" si="69"/>
        <v>2970</v>
      </c>
      <c r="M417" s="192">
        <f t="shared" si="70"/>
        <v>0</v>
      </c>
      <c r="N417" s="192">
        <f t="shared" si="71"/>
        <v>0</v>
      </c>
      <c r="O417" s="192">
        <v>378.94604909198148</v>
      </c>
      <c r="P417" s="192">
        <f t="shared" si="72"/>
        <v>378.94604909198148</v>
      </c>
      <c r="Q417" s="192">
        <f t="shared" si="73"/>
        <v>0</v>
      </c>
      <c r="R417" s="192">
        <f t="shared" si="74"/>
        <v>0</v>
      </c>
      <c r="S417" s="192">
        <f t="shared" si="75"/>
        <v>3348.9460490919814</v>
      </c>
      <c r="T417" s="192">
        <f t="shared" si="76"/>
        <v>0</v>
      </c>
      <c r="U417" s="192">
        <f t="shared" si="77"/>
        <v>0</v>
      </c>
    </row>
    <row r="418" spans="1:21" s="137" customFormat="1" ht="12">
      <c r="A418" s="161">
        <v>1026</v>
      </c>
      <c r="B418" s="161" t="s">
        <v>396</v>
      </c>
      <c r="C418" s="161" t="s">
        <v>455</v>
      </c>
      <c r="D418" s="161" t="s">
        <v>504</v>
      </c>
      <c r="E418" s="161" t="s">
        <v>271</v>
      </c>
      <c r="F418" s="192">
        <v>95.116840240100004</v>
      </c>
      <c r="G418" s="192">
        <v>0</v>
      </c>
      <c r="H418" s="192">
        <v>0</v>
      </c>
      <c r="I418" s="193">
        <f t="shared" si="67"/>
        <v>0</v>
      </c>
      <c r="J418" s="193">
        <f t="shared" si="68"/>
        <v>0</v>
      </c>
      <c r="K418" s="138">
        <v>4780</v>
      </c>
      <c r="L418" s="192">
        <f t="shared" si="69"/>
        <v>4780</v>
      </c>
      <c r="M418" s="192">
        <f t="shared" si="70"/>
        <v>0</v>
      </c>
      <c r="N418" s="192">
        <f t="shared" si="71"/>
        <v>0</v>
      </c>
      <c r="O418" s="192">
        <v>497.04027280396025</v>
      </c>
      <c r="P418" s="192">
        <f t="shared" si="72"/>
        <v>497.04027280396025</v>
      </c>
      <c r="Q418" s="192">
        <f t="shared" si="73"/>
        <v>0</v>
      </c>
      <c r="R418" s="192">
        <f t="shared" si="74"/>
        <v>0</v>
      </c>
      <c r="S418" s="192">
        <f t="shared" si="75"/>
        <v>5277.0402728039599</v>
      </c>
      <c r="T418" s="192">
        <f t="shared" si="76"/>
        <v>0</v>
      </c>
      <c r="U418" s="192">
        <f t="shared" si="77"/>
        <v>0</v>
      </c>
    </row>
    <row r="419" spans="1:21" s="137" customFormat="1" ht="12">
      <c r="A419" s="161">
        <v>1027</v>
      </c>
      <c r="B419" s="161" t="s">
        <v>396</v>
      </c>
      <c r="C419" s="161" t="s">
        <v>455</v>
      </c>
      <c r="D419" s="161" t="s">
        <v>504</v>
      </c>
      <c r="E419" s="161" t="s">
        <v>271</v>
      </c>
      <c r="F419" s="192">
        <v>72.2692731498</v>
      </c>
      <c r="G419" s="192">
        <v>0</v>
      </c>
      <c r="H419" s="192">
        <v>0</v>
      </c>
      <c r="I419" s="193">
        <f t="shared" si="67"/>
        <v>0</v>
      </c>
      <c r="J419" s="193">
        <f t="shared" si="68"/>
        <v>0</v>
      </c>
      <c r="K419" s="138">
        <v>2703</v>
      </c>
      <c r="L419" s="192">
        <f t="shared" si="69"/>
        <v>2703</v>
      </c>
      <c r="M419" s="192">
        <f t="shared" si="70"/>
        <v>0</v>
      </c>
      <c r="N419" s="192">
        <f t="shared" si="71"/>
        <v>0</v>
      </c>
      <c r="O419" s="192">
        <v>285.64450233305854</v>
      </c>
      <c r="P419" s="192">
        <f t="shared" si="72"/>
        <v>285.64450233305854</v>
      </c>
      <c r="Q419" s="192">
        <f t="shared" si="73"/>
        <v>0</v>
      </c>
      <c r="R419" s="192">
        <f t="shared" si="74"/>
        <v>0</v>
      </c>
      <c r="S419" s="192">
        <f t="shared" si="75"/>
        <v>2988.6445023330584</v>
      </c>
      <c r="T419" s="192">
        <f t="shared" si="76"/>
        <v>0</v>
      </c>
      <c r="U419" s="192">
        <f t="shared" si="77"/>
        <v>0</v>
      </c>
    </row>
    <row r="420" spans="1:21" s="137" customFormat="1" ht="12">
      <c r="A420" s="161">
        <v>1028</v>
      </c>
      <c r="B420" s="161" t="s">
        <v>396</v>
      </c>
      <c r="C420" s="161" t="s">
        <v>455</v>
      </c>
      <c r="D420" s="161" t="s">
        <v>504</v>
      </c>
      <c r="E420" s="161" t="s">
        <v>271</v>
      </c>
      <c r="F420" s="192">
        <v>30.6075805258</v>
      </c>
      <c r="G420" s="192">
        <v>0</v>
      </c>
      <c r="H420" s="192">
        <v>0</v>
      </c>
      <c r="I420" s="193">
        <f t="shared" si="67"/>
        <v>0</v>
      </c>
      <c r="J420" s="193">
        <f t="shared" si="68"/>
        <v>0</v>
      </c>
      <c r="K420" s="138">
        <v>985</v>
      </c>
      <c r="L420" s="192">
        <f t="shared" si="69"/>
        <v>985</v>
      </c>
      <c r="M420" s="192">
        <f t="shared" si="70"/>
        <v>0</v>
      </c>
      <c r="N420" s="192">
        <f t="shared" si="71"/>
        <v>0</v>
      </c>
      <c r="O420" s="192">
        <v>89.712544004632591</v>
      </c>
      <c r="P420" s="192">
        <f t="shared" si="72"/>
        <v>89.712544004632591</v>
      </c>
      <c r="Q420" s="192">
        <f t="shared" si="73"/>
        <v>0</v>
      </c>
      <c r="R420" s="192">
        <f t="shared" si="74"/>
        <v>0</v>
      </c>
      <c r="S420" s="192">
        <f t="shared" si="75"/>
        <v>1074.7125440046325</v>
      </c>
      <c r="T420" s="192">
        <f t="shared" si="76"/>
        <v>0</v>
      </c>
      <c r="U420" s="192">
        <f t="shared" si="77"/>
        <v>0</v>
      </c>
    </row>
    <row r="421" spans="1:21" s="137" customFormat="1" ht="12">
      <c r="A421" s="161">
        <v>1029</v>
      </c>
      <c r="B421" s="161" t="s">
        <v>396</v>
      </c>
      <c r="C421" s="161" t="s">
        <v>397</v>
      </c>
      <c r="D421" s="161" t="s">
        <v>506</v>
      </c>
      <c r="E421" s="161" t="s">
        <v>271</v>
      </c>
      <c r="F421" s="192">
        <v>37.585059787200002</v>
      </c>
      <c r="G421" s="192">
        <v>0</v>
      </c>
      <c r="H421" s="192">
        <v>0</v>
      </c>
      <c r="I421" s="193">
        <f t="shared" si="67"/>
        <v>0</v>
      </c>
      <c r="J421" s="193">
        <f t="shared" si="68"/>
        <v>0</v>
      </c>
      <c r="K421" s="138">
        <v>2378.5510227599998</v>
      </c>
      <c r="L421" s="192">
        <f t="shared" si="69"/>
        <v>2378.5510227599998</v>
      </c>
      <c r="M421" s="192">
        <f t="shared" si="70"/>
        <v>0</v>
      </c>
      <c r="N421" s="192">
        <f t="shared" si="71"/>
        <v>0</v>
      </c>
      <c r="O421" s="192">
        <v>147.38804958608318</v>
      </c>
      <c r="P421" s="192">
        <f t="shared" si="72"/>
        <v>147.38804958608318</v>
      </c>
      <c r="Q421" s="192">
        <f t="shared" si="73"/>
        <v>0</v>
      </c>
      <c r="R421" s="192">
        <f t="shared" si="74"/>
        <v>0</v>
      </c>
      <c r="S421" s="192">
        <f t="shared" si="75"/>
        <v>2525.9390723460829</v>
      </c>
      <c r="T421" s="192">
        <f t="shared" si="76"/>
        <v>0</v>
      </c>
      <c r="U421" s="192">
        <f t="shared" si="77"/>
        <v>0</v>
      </c>
    </row>
    <row r="422" spans="1:21" s="137" customFormat="1" ht="12">
      <c r="A422" s="161">
        <v>1030</v>
      </c>
      <c r="B422" s="161" t="s">
        <v>396</v>
      </c>
      <c r="C422" s="161" t="s">
        <v>397</v>
      </c>
      <c r="D422" s="161" t="s">
        <v>506</v>
      </c>
      <c r="E422" s="161" t="s">
        <v>271</v>
      </c>
      <c r="F422" s="192">
        <v>61.613420525800002</v>
      </c>
      <c r="G422" s="192">
        <v>0</v>
      </c>
      <c r="H422" s="192">
        <v>0</v>
      </c>
      <c r="I422" s="193">
        <f t="shared" si="67"/>
        <v>0</v>
      </c>
      <c r="J422" s="193">
        <f t="shared" si="68"/>
        <v>0</v>
      </c>
      <c r="K422" s="138">
        <v>550.15954214500005</v>
      </c>
      <c r="L422" s="192">
        <f t="shared" si="69"/>
        <v>550.15954214500005</v>
      </c>
      <c r="M422" s="192">
        <f t="shared" si="70"/>
        <v>0</v>
      </c>
      <c r="N422" s="192">
        <f t="shared" si="71"/>
        <v>0</v>
      </c>
      <c r="O422" s="192">
        <v>740.61018603200978</v>
      </c>
      <c r="P422" s="192">
        <f t="shared" si="72"/>
        <v>740.61018603200978</v>
      </c>
      <c r="Q422" s="192">
        <f t="shared" si="73"/>
        <v>0</v>
      </c>
      <c r="R422" s="192">
        <f t="shared" si="74"/>
        <v>0</v>
      </c>
      <c r="S422" s="192">
        <f t="shared" si="75"/>
        <v>1290.7697281770097</v>
      </c>
      <c r="T422" s="192">
        <f t="shared" si="76"/>
        <v>0</v>
      </c>
      <c r="U422" s="192">
        <f t="shared" si="77"/>
        <v>0</v>
      </c>
    </row>
    <row r="423" spans="1:21" s="137" customFormat="1" ht="12">
      <c r="A423" s="161">
        <v>1031</v>
      </c>
      <c r="B423" s="161" t="s">
        <v>396</v>
      </c>
      <c r="C423" s="161" t="s">
        <v>397</v>
      </c>
      <c r="D423" s="161" t="s">
        <v>507</v>
      </c>
      <c r="E423" s="161" t="s">
        <v>271</v>
      </c>
      <c r="F423" s="192">
        <v>23.9867968561</v>
      </c>
      <c r="G423" s="192">
        <v>0</v>
      </c>
      <c r="H423" s="192">
        <v>0</v>
      </c>
      <c r="I423" s="193">
        <f t="shared" si="67"/>
        <v>0</v>
      </c>
      <c r="J423" s="193">
        <f t="shared" si="68"/>
        <v>0</v>
      </c>
      <c r="K423" s="138">
        <v>840.84275039399995</v>
      </c>
      <c r="L423" s="192">
        <f t="shared" si="69"/>
        <v>840.84275039399995</v>
      </c>
      <c r="M423" s="192">
        <f t="shared" si="70"/>
        <v>0</v>
      </c>
      <c r="N423" s="192">
        <f t="shared" si="71"/>
        <v>0</v>
      </c>
      <c r="O423" s="192">
        <v>424.62322570290809</v>
      </c>
      <c r="P423" s="192">
        <f t="shared" si="72"/>
        <v>424.62322570290809</v>
      </c>
      <c r="Q423" s="192">
        <f t="shared" si="73"/>
        <v>0</v>
      </c>
      <c r="R423" s="192">
        <f t="shared" si="74"/>
        <v>0</v>
      </c>
      <c r="S423" s="192">
        <f t="shared" si="75"/>
        <v>1265.465976096908</v>
      </c>
      <c r="T423" s="192">
        <f t="shared" si="76"/>
        <v>0</v>
      </c>
      <c r="U423" s="192">
        <f t="shared" si="77"/>
        <v>0</v>
      </c>
    </row>
    <row r="424" spans="1:21" s="137" customFormat="1" ht="12">
      <c r="A424" s="161">
        <v>1032</v>
      </c>
      <c r="B424" s="161" t="s">
        <v>396</v>
      </c>
      <c r="C424" s="161" t="s">
        <v>397</v>
      </c>
      <c r="D424" s="161" t="s">
        <v>508</v>
      </c>
      <c r="E424" s="161" t="s">
        <v>271</v>
      </c>
      <c r="F424" s="192">
        <v>22.693497245500001</v>
      </c>
      <c r="G424" s="192">
        <v>0</v>
      </c>
      <c r="H424" s="192">
        <v>0</v>
      </c>
      <c r="I424" s="193">
        <f t="shared" si="67"/>
        <v>0</v>
      </c>
      <c r="J424" s="193">
        <f t="shared" si="68"/>
        <v>0</v>
      </c>
      <c r="K424" s="138">
        <v>454.19129883900001</v>
      </c>
      <c r="L424" s="192">
        <f t="shared" si="69"/>
        <v>454.19129883900001</v>
      </c>
      <c r="M424" s="192">
        <f t="shared" si="70"/>
        <v>0</v>
      </c>
      <c r="N424" s="192">
        <f t="shared" si="71"/>
        <v>0</v>
      </c>
      <c r="O424" s="192">
        <v>167.90807040547818</v>
      </c>
      <c r="P424" s="192">
        <f t="shared" si="72"/>
        <v>167.90807040547818</v>
      </c>
      <c r="Q424" s="192">
        <f t="shared" si="73"/>
        <v>0</v>
      </c>
      <c r="R424" s="192">
        <f t="shared" si="74"/>
        <v>0</v>
      </c>
      <c r="S424" s="192">
        <f t="shared" si="75"/>
        <v>622.09936924447823</v>
      </c>
      <c r="T424" s="192">
        <f t="shared" si="76"/>
        <v>0</v>
      </c>
      <c r="U424" s="192">
        <f t="shared" si="77"/>
        <v>0</v>
      </c>
    </row>
    <row r="425" spans="1:21" s="137" customFormat="1" ht="12">
      <c r="A425" s="161">
        <v>1033</v>
      </c>
      <c r="B425" s="161" t="s">
        <v>396</v>
      </c>
      <c r="C425" s="161" t="s">
        <v>397</v>
      </c>
      <c r="D425" s="161" t="s">
        <v>508</v>
      </c>
      <c r="E425" s="161" t="s">
        <v>271</v>
      </c>
      <c r="F425" s="192">
        <v>49.5306064619</v>
      </c>
      <c r="G425" s="192">
        <v>0</v>
      </c>
      <c r="H425" s="192">
        <v>0</v>
      </c>
      <c r="I425" s="193">
        <f t="shared" si="67"/>
        <v>0</v>
      </c>
      <c r="J425" s="193">
        <f t="shared" si="68"/>
        <v>0</v>
      </c>
      <c r="K425" s="138">
        <v>2097.4497613399999</v>
      </c>
      <c r="L425" s="192">
        <f t="shared" si="69"/>
        <v>2097.4497613399999</v>
      </c>
      <c r="M425" s="192">
        <f t="shared" si="70"/>
        <v>0</v>
      </c>
      <c r="N425" s="192">
        <f t="shared" si="71"/>
        <v>0</v>
      </c>
      <c r="O425" s="192">
        <v>195.69811498044419</v>
      </c>
      <c r="P425" s="192">
        <f t="shared" si="72"/>
        <v>195.69811498044419</v>
      </c>
      <c r="Q425" s="192">
        <f t="shared" si="73"/>
        <v>0</v>
      </c>
      <c r="R425" s="192">
        <f t="shared" si="74"/>
        <v>0</v>
      </c>
      <c r="S425" s="192">
        <f t="shared" si="75"/>
        <v>2293.1478763204441</v>
      </c>
      <c r="T425" s="192">
        <f t="shared" si="76"/>
        <v>0</v>
      </c>
      <c r="U425" s="192">
        <f t="shared" si="77"/>
        <v>0</v>
      </c>
    </row>
    <row r="426" spans="1:21" s="137" customFormat="1" ht="12">
      <c r="A426" s="161">
        <v>1034</v>
      </c>
      <c r="B426" s="161" t="s">
        <v>396</v>
      </c>
      <c r="C426" s="161" t="s">
        <v>397</v>
      </c>
      <c r="D426" s="161" t="s">
        <v>508</v>
      </c>
      <c r="E426" s="161" t="s">
        <v>271</v>
      </c>
      <c r="F426" s="192">
        <v>28.897195114399999</v>
      </c>
      <c r="G426" s="192">
        <v>0</v>
      </c>
      <c r="H426" s="192">
        <v>0</v>
      </c>
      <c r="I426" s="193">
        <f t="shared" si="67"/>
        <v>0</v>
      </c>
      <c r="J426" s="193">
        <f t="shared" si="68"/>
        <v>0</v>
      </c>
      <c r="K426" s="138">
        <v>1225.5751236599999</v>
      </c>
      <c r="L426" s="192">
        <f t="shared" si="69"/>
        <v>1225.5751236599999</v>
      </c>
      <c r="M426" s="192">
        <f t="shared" si="70"/>
        <v>0</v>
      </c>
      <c r="N426" s="192">
        <f t="shared" si="71"/>
        <v>0</v>
      </c>
      <c r="O426" s="192">
        <v>94.858948706837083</v>
      </c>
      <c r="P426" s="192">
        <f t="shared" si="72"/>
        <v>94.858948706837083</v>
      </c>
      <c r="Q426" s="192">
        <f t="shared" si="73"/>
        <v>0</v>
      </c>
      <c r="R426" s="192">
        <f t="shared" si="74"/>
        <v>0</v>
      </c>
      <c r="S426" s="192">
        <f t="shared" si="75"/>
        <v>1320.434072366837</v>
      </c>
      <c r="T426" s="192">
        <f t="shared" si="76"/>
        <v>0</v>
      </c>
      <c r="U426" s="192">
        <f t="shared" si="77"/>
        <v>0</v>
      </c>
    </row>
    <row r="427" spans="1:21" s="137" customFormat="1" ht="12">
      <c r="A427" s="161">
        <v>1035</v>
      </c>
      <c r="B427" s="161" t="s">
        <v>396</v>
      </c>
      <c r="C427" s="161" t="s">
        <v>397</v>
      </c>
      <c r="D427" s="161" t="s">
        <v>508</v>
      </c>
      <c r="E427" s="161" t="s">
        <v>271</v>
      </c>
      <c r="F427" s="192">
        <v>12.5047986357</v>
      </c>
      <c r="G427" s="192">
        <v>0</v>
      </c>
      <c r="H427" s="192">
        <v>0</v>
      </c>
      <c r="I427" s="193">
        <f t="shared" si="67"/>
        <v>0</v>
      </c>
      <c r="J427" s="193">
        <f t="shared" si="68"/>
        <v>0</v>
      </c>
      <c r="K427" s="138">
        <v>1723.7179447999999</v>
      </c>
      <c r="L427" s="192">
        <f t="shared" si="69"/>
        <v>1723.7179447999999</v>
      </c>
      <c r="M427" s="192">
        <f t="shared" si="70"/>
        <v>0</v>
      </c>
      <c r="N427" s="192">
        <f t="shared" si="71"/>
        <v>0</v>
      </c>
      <c r="O427" s="192">
        <v>1444.6803897902257</v>
      </c>
      <c r="P427" s="192">
        <f t="shared" si="72"/>
        <v>1444.6803897902257</v>
      </c>
      <c r="Q427" s="192">
        <f t="shared" si="73"/>
        <v>0</v>
      </c>
      <c r="R427" s="192">
        <f t="shared" si="74"/>
        <v>0</v>
      </c>
      <c r="S427" s="192">
        <f t="shared" si="75"/>
        <v>3168.3983345902257</v>
      </c>
      <c r="T427" s="192">
        <f t="shared" si="76"/>
        <v>0</v>
      </c>
      <c r="U427" s="192">
        <f t="shared" si="77"/>
        <v>0</v>
      </c>
    </row>
    <row r="428" spans="1:21" s="137" customFormat="1" ht="12">
      <c r="A428" s="161">
        <v>1036</v>
      </c>
      <c r="B428" s="161" t="s">
        <v>396</v>
      </c>
      <c r="C428" s="161" t="s">
        <v>455</v>
      </c>
      <c r="D428" s="161" t="s">
        <v>500</v>
      </c>
      <c r="E428" s="161" t="s">
        <v>130</v>
      </c>
      <c r="F428" s="192">
        <v>65.647427018656089</v>
      </c>
      <c r="G428" s="192">
        <v>0</v>
      </c>
      <c r="H428" s="192">
        <v>65.647427018656089</v>
      </c>
      <c r="I428" s="193">
        <f t="shared" si="67"/>
        <v>0</v>
      </c>
      <c r="J428" s="193">
        <f t="shared" si="68"/>
        <v>1</v>
      </c>
      <c r="K428" s="138">
        <v>5820.1306206099998</v>
      </c>
      <c r="L428" s="192">
        <f t="shared" si="69"/>
        <v>0</v>
      </c>
      <c r="M428" s="192">
        <f t="shared" si="70"/>
        <v>0</v>
      </c>
      <c r="N428" s="192">
        <f t="shared" si="71"/>
        <v>5820.1306206099998</v>
      </c>
      <c r="O428" s="192">
        <v>50</v>
      </c>
      <c r="P428" s="192">
        <f t="shared" si="72"/>
        <v>0</v>
      </c>
      <c r="Q428" s="192">
        <f t="shared" si="73"/>
        <v>0</v>
      </c>
      <c r="R428" s="192">
        <f t="shared" si="74"/>
        <v>50</v>
      </c>
      <c r="S428" s="192">
        <f t="shared" si="75"/>
        <v>0</v>
      </c>
      <c r="T428" s="192">
        <f t="shared" si="76"/>
        <v>0</v>
      </c>
      <c r="U428" s="192">
        <f t="shared" si="77"/>
        <v>5870.1306206099998</v>
      </c>
    </row>
    <row r="429" spans="1:21" s="137" customFormat="1" ht="12">
      <c r="A429" s="161">
        <v>1037</v>
      </c>
      <c r="B429" s="161" t="s">
        <v>396</v>
      </c>
      <c r="C429" s="161" t="s">
        <v>397</v>
      </c>
      <c r="D429" s="161" t="s">
        <v>509</v>
      </c>
      <c r="E429" s="161" t="s">
        <v>271</v>
      </c>
      <c r="F429" s="192">
        <v>19.955940402300001</v>
      </c>
      <c r="G429" s="192">
        <v>0</v>
      </c>
      <c r="H429" s="192">
        <v>0</v>
      </c>
      <c r="I429" s="193">
        <f t="shared" si="67"/>
        <v>0</v>
      </c>
      <c r="J429" s="193">
        <f t="shared" si="68"/>
        <v>0</v>
      </c>
      <c r="K429" s="138">
        <v>2634.7144599100002</v>
      </c>
      <c r="L429" s="192">
        <f t="shared" si="69"/>
        <v>2634.7144599100002</v>
      </c>
      <c r="M429" s="192">
        <f t="shared" si="70"/>
        <v>0</v>
      </c>
      <c r="N429" s="192">
        <f t="shared" si="71"/>
        <v>0</v>
      </c>
      <c r="O429" s="192">
        <v>4417.2457538620438</v>
      </c>
      <c r="P429" s="192">
        <f t="shared" si="72"/>
        <v>4417.2457538620438</v>
      </c>
      <c r="Q429" s="192">
        <f t="shared" si="73"/>
        <v>0</v>
      </c>
      <c r="R429" s="192">
        <f t="shared" si="74"/>
        <v>0</v>
      </c>
      <c r="S429" s="192">
        <f t="shared" si="75"/>
        <v>7051.960213772044</v>
      </c>
      <c r="T429" s="192">
        <f t="shared" si="76"/>
        <v>0</v>
      </c>
      <c r="U429" s="192">
        <f t="shared" si="77"/>
        <v>0</v>
      </c>
    </row>
    <row r="430" spans="1:21" s="137" customFormat="1" ht="12">
      <c r="A430" s="161">
        <v>1038</v>
      </c>
      <c r="B430" s="161" t="s">
        <v>396</v>
      </c>
      <c r="C430" s="161" t="s">
        <v>397</v>
      </c>
      <c r="D430" s="161" t="s">
        <v>509</v>
      </c>
      <c r="E430" s="161" t="s">
        <v>271</v>
      </c>
      <c r="F430" s="192">
        <v>41.698094869099997</v>
      </c>
      <c r="G430" s="192">
        <v>0</v>
      </c>
      <c r="H430" s="192">
        <v>0</v>
      </c>
      <c r="I430" s="193">
        <f t="shared" si="67"/>
        <v>0</v>
      </c>
      <c r="J430" s="193">
        <f t="shared" si="68"/>
        <v>0</v>
      </c>
      <c r="K430" s="138">
        <v>1423.90692612</v>
      </c>
      <c r="L430" s="192">
        <f t="shared" si="69"/>
        <v>1423.90692612</v>
      </c>
      <c r="M430" s="192">
        <f t="shared" si="70"/>
        <v>0</v>
      </c>
      <c r="N430" s="192">
        <f t="shared" si="71"/>
        <v>0</v>
      </c>
      <c r="O430" s="192">
        <v>304.05069668901518</v>
      </c>
      <c r="P430" s="192">
        <f t="shared" si="72"/>
        <v>304.05069668901518</v>
      </c>
      <c r="Q430" s="192">
        <f t="shared" si="73"/>
        <v>0</v>
      </c>
      <c r="R430" s="192">
        <f t="shared" si="74"/>
        <v>0</v>
      </c>
      <c r="S430" s="192">
        <f t="shared" si="75"/>
        <v>1727.9576228090152</v>
      </c>
      <c r="T430" s="192">
        <f t="shared" si="76"/>
        <v>0</v>
      </c>
      <c r="U430" s="192">
        <f t="shared" si="77"/>
        <v>0</v>
      </c>
    </row>
    <row r="431" spans="1:21" s="137" customFormat="1" ht="12">
      <c r="A431" s="161">
        <v>1039</v>
      </c>
      <c r="B431" s="161" t="s">
        <v>396</v>
      </c>
      <c r="C431" s="161" t="s">
        <v>397</v>
      </c>
      <c r="D431" s="161" t="s">
        <v>509</v>
      </c>
      <c r="E431" s="161" t="s">
        <v>271</v>
      </c>
      <c r="F431" s="192">
        <v>24.559848449099999</v>
      </c>
      <c r="G431" s="192">
        <v>0</v>
      </c>
      <c r="H431" s="192">
        <v>0</v>
      </c>
      <c r="I431" s="193">
        <f t="shared" si="67"/>
        <v>0</v>
      </c>
      <c r="J431" s="193">
        <f t="shared" si="68"/>
        <v>0</v>
      </c>
      <c r="K431" s="138">
        <v>1138.2309179700001</v>
      </c>
      <c r="L431" s="192">
        <f t="shared" si="69"/>
        <v>1138.2309179700001</v>
      </c>
      <c r="M431" s="192">
        <f t="shared" si="70"/>
        <v>0</v>
      </c>
      <c r="N431" s="192">
        <f t="shared" si="71"/>
        <v>0</v>
      </c>
      <c r="O431" s="192">
        <v>139.6254403201211</v>
      </c>
      <c r="P431" s="192">
        <f t="shared" si="72"/>
        <v>139.6254403201211</v>
      </c>
      <c r="Q431" s="192">
        <f t="shared" si="73"/>
        <v>0</v>
      </c>
      <c r="R431" s="192">
        <f t="shared" si="74"/>
        <v>0</v>
      </c>
      <c r="S431" s="192">
        <f t="shared" si="75"/>
        <v>1277.8563582901211</v>
      </c>
      <c r="T431" s="192">
        <f t="shared" si="76"/>
        <v>0</v>
      </c>
      <c r="U431" s="192">
        <f t="shared" si="77"/>
        <v>0</v>
      </c>
    </row>
    <row r="432" spans="1:21" s="137" customFormat="1" ht="12">
      <c r="A432" s="161">
        <v>1040</v>
      </c>
      <c r="B432" s="161" t="s">
        <v>396</v>
      </c>
      <c r="C432" s="161" t="s">
        <v>397</v>
      </c>
      <c r="D432" s="161" t="s">
        <v>509</v>
      </c>
      <c r="E432" s="161" t="s">
        <v>271</v>
      </c>
      <c r="F432" s="192">
        <v>36.450949050399998</v>
      </c>
      <c r="G432" s="192">
        <v>0</v>
      </c>
      <c r="H432" s="192">
        <v>0</v>
      </c>
      <c r="I432" s="193">
        <f t="shared" si="67"/>
        <v>0</v>
      </c>
      <c r="J432" s="193">
        <f t="shared" si="68"/>
        <v>0</v>
      </c>
      <c r="K432" s="138">
        <v>1872.12442629</v>
      </c>
      <c r="L432" s="192">
        <f t="shared" si="69"/>
        <v>1872.12442629</v>
      </c>
      <c r="M432" s="192">
        <f t="shared" si="70"/>
        <v>0</v>
      </c>
      <c r="N432" s="192">
        <f t="shared" si="71"/>
        <v>0</v>
      </c>
      <c r="O432" s="192">
        <v>139.65169730469984</v>
      </c>
      <c r="P432" s="192">
        <f t="shared" si="72"/>
        <v>139.65169730469984</v>
      </c>
      <c r="Q432" s="192">
        <f t="shared" si="73"/>
        <v>0</v>
      </c>
      <c r="R432" s="192">
        <f t="shared" si="74"/>
        <v>0</v>
      </c>
      <c r="S432" s="192">
        <f t="shared" si="75"/>
        <v>2011.7761235946998</v>
      </c>
      <c r="T432" s="192">
        <f t="shared" si="76"/>
        <v>0</v>
      </c>
      <c r="U432" s="192">
        <f t="shared" si="77"/>
        <v>0</v>
      </c>
    </row>
    <row r="433" spans="1:21" s="137" customFormat="1" ht="12">
      <c r="A433" s="161">
        <v>1041</v>
      </c>
      <c r="B433" s="161" t="s">
        <v>396</v>
      </c>
      <c r="C433" s="161" t="s">
        <v>397</v>
      </c>
      <c r="D433" s="161" t="s">
        <v>509</v>
      </c>
      <c r="E433" s="161" t="s">
        <v>271</v>
      </c>
      <c r="F433" s="192">
        <v>62.363458356300001</v>
      </c>
      <c r="G433" s="192">
        <v>0</v>
      </c>
      <c r="H433" s="192">
        <v>0</v>
      </c>
      <c r="I433" s="193">
        <f t="shared" si="67"/>
        <v>0</v>
      </c>
      <c r="J433" s="193">
        <f t="shared" si="68"/>
        <v>0</v>
      </c>
      <c r="K433" s="138">
        <v>2640.5960703599999</v>
      </c>
      <c r="L433" s="192">
        <f t="shared" si="69"/>
        <v>2640.5960703599999</v>
      </c>
      <c r="M433" s="192">
        <f t="shared" si="70"/>
        <v>0</v>
      </c>
      <c r="N433" s="192">
        <f t="shared" si="71"/>
        <v>0</v>
      </c>
      <c r="O433" s="192">
        <v>364.70476824219395</v>
      </c>
      <c r="P433" s="192">
        <f t="shared" si="72"/>
        <v>364.70476824219395</v>
      </c>
      <c r="Q433" s="192">
        <f t="shared" si="73"/>
        <v>0</v>
      </c>
      <c r="R433" s="192">
        <f t="shared" si="74"/>
        <v>0</v>
      </c>
      <c r="S433" s="192">
        <f t="shared" si="75"/>
        <v>3005.3008386021938</v>
      </c>
      <c r="T433" s="192">
        <f t="shared" si="76"/>
        <v>0</v>
      </c>
      <c r="U433" s="192">
        <f t="shared" si="77"/>
        <v>0</v>
      </c>
    </row>
    <row r="434" spans="1:21" s="137" customFormat="1" ht="12">
      <c r="A434" s="161">
        <v>1042</v>
      </c>
      <c r="B434" s="161" t="s">
        <v>396</v>
      </c>
      <c r="C434" s="161" t="s">
        <v>397</v>
      </c>
      <c r="D434" s="161" t="s">
        <v>507</v>
      </c>
      <c r="E434" s="161" t="s">
        <v>271</v>
      </c>
      <c r="F434" s="192">
        <v>59.490111717700003</v>
      </c>
      <c r="G434" s="192">
        <v>0</v>
      </c>
      <c r="H434" s="192">
        <v>0</v>
      </c>
      <c r="I434" s="193">
        <f t="shared" si="67"/>
        <v>0</v>
      </c>
      <c r="J434" s="193">
        <f t="shared" si="68"/>
        <v>0</v>
      </c>
      <c r="K434" s="138">
        <v>2081.0382698799999</v>
      </c>
      <c r="L434" s="192">
        <f t="shared" si="69"/>
        <v>2081.0382698799999</v>
      </c>
      <c r="M434" s="192">
        <f t="shared" si="70"/>
        <v>0</v>
      </c>
      <c r="N434" s="192">
        <f t="shared" si="71"/>
        <v>0</v>
      </c>
      <c r="O434" s="192">
        <v>294.01977059167405</v>
      </c>
      <c r="P434" s="192">
        <f t="shared" si="72"/>
        <v>294.01977059167405</v>
      </c>
      <c r="Q434" s="192">
        <f t="shared" si="73"/>
        <v>0</v>
      </c>
      <c r="R434" s="192">
        <f t="shared" si="74"/>
        <v>0</v>
      </c>
      <c r="S434" s="192">
        <f t="shared" si="75"/>
        <v>2375.0580404716738</v>
      </c>
      <c r="T434" s="192">
        <f t="shared" si="76"/>
        <v>0</v>
      </c>
      <c r="U434" s="192">
        <f t="shared" si="77"/>
        <v>0</v>
      </c>
    </row>
    <row r="435" spans="1:21" s="137" customFormat="1" ht="12">
      <c r="A435" s="161">
        <v>1043</v>
      </c>
      <c r="B435" s="161" t="s">
        <v>396</v>
      </c>
      <c r="C435" s="161" t="s">
        <v>397</v>
      </c>
      <c r="D435" s="161" t="s">
        <v>507</v>
      </c>
      <c r="E435" s="161" t="s">
        <v>271</v>
      </c>
      <c r="F435" s="192">
        <v>40.346965453199999</v>
      </c>
      <c r="G435" s="192">
        <v>0</v>
      </c>
      <c r="H435" s="192">
        <v>0</v>
      </c>
      <c r="I435" s="193">
        <f t="shared" si="67"/>
        <v>0</v>
      </c>
      <c r="J435" s="193">
        <f t="shared" si="68"/>
        <v>0</v>
      </c>
      <c r="K435" s="138">
        <v>1239.85230355</v>
      </c>
      <c r="L435" s="192">
        <f t="shared" si="69"/>
        <v>1239.85230355</v>
      </c>
      <c r="M435" s="192">
        <f t="shared" si="70"/>
        <v>0</v>
      </c>
      <c r="N435" s="192">
        <f t="shared" si="71"/>
        <v>0</v>
      </c>
      <c r="O435" s="192">
        <v>155.03874144650379</v>
      </c>
      <c r="P435" s="192">
        <f t="shared" si="72"/>
        <v>155.03874144650379</v>
      </c>
      <c r="Q435" s="192">
        <f t="shared" si="73"/>
        <v>0</v>
      </c>
      <c r="R435" s="192">
        <f t="shared" si="74"/>
        <v>0</v>
      </c>
      <c r="S435" s="192">
        <f t="shared" si="75"/>
        <v>1394.8910449965038</v>
      </c>
      <c r="T435" s="192">
        <f t="shared" si="76"/>
        <v>0</v>
      </c>
      <c r="U435" s="192">
        <f t="shared" si="77"/>
        <v>0</v>
      </c>
    </row>
    <row r="436" spans="1:21" s="137" customFormat="1" ht="12">
      <c r="A436" s="161">
        <v>1044</v>
      </c>
      <c r="B436" s="161" t="s">
        <v>396</v>
      </c>
      <c r="C436" s="161" t="s">
        <v>397</v>
      </c>
      <c r="D436" s="161" t="s">
        <v>507</v>
      </c>
      <c r="E436" s="161" t="s">
        <v>271</v>
      </c>
      <c r="F436" s="192">
        <v>22.270219982699999</v>
      </c>
      <c r="G436" s="192">
        <v>0</v>
      </c>
      <c r="H436" s="192">
        <v>0</v>
      </c>
      <c r="I436" s="193">
        <f t="shared" si="67"/>
        <v>0</v>
      </c>
      <c r="J436" s="193">
        <f t="shared" si="68"/>
        <v>0</v>
      </c>
      <c r="K436" s="138">
        <v>1092.7260304399999</v>
      </c>
      <c r="L436" s="192">
        <f t="shared" si="69"/>
        <v>1092.7260304399999</v>
      </c>
      <c r="M436" s="192">
        <f t="shared" si="70"/>
        <v>0</v>
      </c>
      <c r="N436" s="192">
        <f t="shared" si="71"/>
        <v>0</v>
      </c>
      <c r="O436" s="192">
        <v>68.414931384472695</v>
      </c>
      <c r="P436" s="192">
        <f t="shared" si="72"/>
        <v>68.414931384472695</v>
      </c>
      <c r="Q436" s="192">
        <f t="shared" si="73"/>
        <v>0</v>
      </c>
      <c r="R436" s="192">
        <f t="shared" si="74"/>
        <v>0</v>
      </c>
      <c r="S436" s="192">
        <f t="shared" si="75"/>
        <v>1161.1409618244727</v>
      </c>
      <c r="T436" s="192">
        <f t="shared" si="76"/>
        <v>0</v>
      </c>
      <c r="U436" s="192">
        <f t="shared" si="77"/>
        <v>0</v>
      </c>
    </row>
    <row r="437" spans="1:21" s="137" customFormat="1" ht="12">
      <c r="A437" s="161">
        <v>1045</v>
      </c>
      <c r="B437" s="161" t="s">
        <v>396</v>
      </c>
      <c r="C437" s="161" t="s">
        <v>397</v>
      </c>
      <c r="D437" s="161" t="s">
        <v>507</v>
      </c>
      <c r="E437" s="161" t="s">
        <v>271</v>
      </c>
      <c r="F437" s="192">
        <v>11.951059947699999</v>
      </c>
      <c r="G437" s="192">
        <v>0</v>
      </c>
      <c r="H437" s="192">
        <v>0</v>
      </c>
      <c r="I437" s="193">
        <f t="shared" si="67"/>
        <v>0</v>
      </c>
      <c r="J437" s="193">
        <f t="shared" si="68"/>
        <v>0</v>
      </c>
      <c r="K437" s="138">
        <v>1145.35160569</v>
      </c>
      <c r="L437" s="192">
        <f t="shared" si="69"/>
        <v>1145.35160569</v>
      </c>
      <c r="M437" s="192">
        <f t="shared" si="70"/>
        <v>0</v>
      </c>
      <c r="N437" s="192">
        <f t="shared" si="71"/>
        <v>0</v>
      </c>
      <c r="O437" s="192">
        <v>60.252009795573898</v>
      </c>
      <c r="P437" s="192">
        <f t="shared" si="72"/>
        <v>60.252009795573898</v>
      </c>
      <c r="Q437" s="192">
        <f t="shared" si="73"/>
        <v>0</v>
      </c>
      <c r="R437" s="192">
        <f t="shared" si="74"/>
        <v>0</v>
      </c>
      <c r="S437" s="192">
        <f t="shared" si="75"/>
        <v>1205.603615485574</v>
      </c>
      <c r="T437" s="192">
        <f t="shared" si="76"/>
        <v>0</v>
      </c>
      <c r="U437" s="192">
        <f t="shared" si="77"/>
        <v>0</v>
      </c>
    </row>
    <row r="438" spans="1:21" s="137" customFormat="1" ht="12">
      <c r="A438" s="161">
        <v>1046</v>
      </c>
      <c r="B438" s="161" t="s">
        <v>396</v>
      </c>
      <c r="C438" s="161" t="s">
        <v>397</v>
      </c>
      <c r="D438" s="161" t="s">
        <v>509</v>
      </c>
      <c r="E438" s="161" t="s">
        <v>271</v>
      </c>
      <c r="F438" s="192">
        <v>25.792847934099999</v>
      </c>
      <c r="G438" s="192">
        <v>0</v>
      </c>
      <c r="H438" s="192">
        <v>0</v>
      </c>
      <c r="I438" s="193">
        <f t="shared" si="67"/>
        <v>0</v>
      </c>
      <c r="J438" s="193">
        <f t="shared" si="68"/>
        <v>0</v>
      </c>
      <c r="K438" s="138">
        <v>1094.2287394800001</v>
      </c>
      <c r="L438" s="192">
        <f t="shared" si="69"/>
        <v>1094.2287394800001</v>
      </c>
      <c r="M438" s="192">
        <f t="shared" si="70"/>
        <v>0</v>
      </c>
      <c r="N438" s="192">
        <f t="shared" si="71"/>
        <v>0</v>
      </c>
      <c r="O438" s="192">
        <v>240.6429549576097</v>
      </c>
      <c r="P438" s="192">
        <f t="shared" si="72"/>
        <v>240.6429549576097</v>
      </c>
      <c r="Q438" s="192">
        <f t="shared" si="73"/>
        <v>0</v>
      </c>
      <c r="R438" s="192">
        <f t="shared" si="74"/>
        <v>0</v>
      </c>
      <c r="S438" s="192">
        <f t="shared" si="75"/>
        <v>1334.8716944376097</v>
      </c>
      <c r="T438" s="192">
        <f t="shared" si="76"/>
        <v>0</v>
      </c>
      <c r="U438" s="192">
        <f t="shared" si="77"/>
        <v>0</v>
      </c>
    </row>
    <row r="439" spans="1:21" s="137" customFormat="1" ht="12">
      <c r="A439" s="161">
        <v>1047</v>
      </c>
      <c r="B439" s="161" t="s">
        <v>396</v>
      </c>
      <c r="C439" s="161" t="s">
        <v>397</v>
      </c>
      <c r="D439" s="161" t="s">
        <v>507</v>
      </c>
      <c r="E439" s="161" t="s">
        <v>271</v>
      </c>
      <c r="F439" s="192">
        <v>17.637552759599998</v>
      </c>
      <c r="G439" s="192">
        <v>0</v>
      </c>
      <c r="H439" s="192">
        <v>0</v>
      </c>
      <c r="I439" s="193">
        <f t="shared" si="67"/>
        <v>0</v>
      </c>
      <c r="J439" s="193">
        <f t="shared" si="68"/>
        <v>0</v>
      </c>
      <c r="K439" s="138">
        <v>729.28614851999998</v>
      </c>
      <c r="L439" s="192">
        <f t="shared" si="69"/>
        <v>729.28614851999998</v>
      </c>
      <c r="M439" s="192">
        <f t="shared" si="70"/>
        <v>0</v>
      </c>
      <c r="N439" s="192">
        <f t="shared" si="71"/>
        <v>0</v>
      </c>
      <c r="O439" s="192">
        <v>56.998015020311598</v>
      </c>
      <c r="P439" s="192">
        <f t="shared" si="72"/>
        <v>56.998015020311598</v>
      </c>
      <c r="Q439" s="192">
        <f t="shared" si="73"/>
        <v>0</v>
      </c>
      <c r="R439" s="192">
        <f t="shared" si="74"/>
        <v>0</v>
      </c>
      <c r="S439" s="192">
        <f t="shared" si="75"/>
        <v>786.28416354031162</v>
      </c>
      <c r="T439" s="192">
        <f t="shared" si="76"/>
        <v>0</v>
      </c>
      <c r="U439" s="192">
        <f t="shared" si="77"/>
        <v>0</v>
      </c>
    </row>
    <row r="440" spans="1:21" s="137" customFormat="1" ht="12">
      <c r="A440" s="161">
        <v>1048</v>
      </c>
      <c r="B440" s="161" t="s">
        <v>396</v>
      </c>
      <c r="C440" s="161" t="s">
        <v>397</v>
      </c>
      <c r="D440" s="161" t="s">
        <v>509</v>
      </c>
      <c r="E440" s="161" t="s">
        <v>271</v>
      </c>
      <c r="F440" s="192">
        <v>17.156860413899999</v>
      </c>
      <c r="G440" s="192">
        <v>0</v>
      </c>
      <c r="H440" s="192">
        <v>0</v>
      </c>
      <c r="I440" s="193">
        <f t="shared" si="67"/>
        <v>0</v>
      </c>
      <c r="J440" s="193">
        <f t="shared" si="68"/>
        <v>0</v>
      </c>
      <c r="K440" s="138">
        <v>2745.1039092699998</v>
      </c>
      <c r="L440" s="192">
        <f t="shared" si="69"/>
        <v>2745.1039092699998</v>
      </c>
      <c r="M440" s="192">
        <f t="shared" si="70"/>
        <v>0</v>
      </c>
      <c r="N440" s="192">
        <f t="shared" si="71"/>
        <v>0</v>
      </c>
      <c r="O440" s="192">
        <v>4609.6940287607795</v>
      </c>
      <c r="P440" s="192">
        <f t="shared" si="72"/>
        <v>4609.6940287607795</v>
      </c>
      <c r="Q440" s="192">
        <f t="shared" si="73"/>
        <v>0</v>
      </c>
      <c r="R440" s="192">
        <f t="shared" si="74"/>
        <v>0</v>
      </c>
      <c r="S440" s="192">
        <f t="shared" si="75"/>
        <v>7354.7979380307788</v>
      </c>
      <c r="T440" s="192">
        <f t="shared" si="76"/>
        <v>0</v>
      </c>
      <c r="U440" s="192">
        <f t="shared" si="77"/>
        <v>0</v>
      </c>
    </row>
    <row r="441" spans="1:21" s="137" customFormat="1" ht="12">
      <c r="A441" s="161">
        <v>1049</v>
      </c>
      <c r="B441" s="161" t="s">
        <v>396</v>
      </c>
      <c r="C441" s="161" t="s">
        <v>397</v>
      </c>
      <c r="D441" s="161" t="s">
        <v>509</v>
      </c>
      <c r="E441" s="161" t="s">
        <v>271</v>
      </c>
      <c r="F441" s="192">
        <v>21.315711155199999</v>
      </c>
      <c r="G441" s="192">
        <v>0</v>
      </c>
      <c r="H441" s="192">
        <v>0</v>
      </c>
      <c r="I441" s="193">
        <f t="shared" si="67"/>
        <v>0</v>
      </c>
      <c r="J441" s="193">
        <f t="shared" si="68"/>
        <v>0</v>
      </c>
      <c r="K441" s="138">
        <v>2890.8946243</v>
      </c>
      <c r="L441" s="192">
        <f t="shared" si="69"/>
        <v>2890.8946243</v>
      </c>
      <c r="M441" s="192">
        <f t="shared" si="70"/>
        <v>0</v>
      </c>
      <c r="N441" s="192">
        <f t="shared" si="71"/>
        <v>0</v>
      </c>
      <c r="O441" s="192">
        <v>1837.1322441452876</v>
      </c>
      <c r="P441" s="192">
        <f t="shared" si="72"/>
        <v>1837.1322441452876</v>
      </c>
      <c r="Q441" s="192">
        <f t="shared" si="73"/>
        <v>0</v>
      </c>
      <c r="R441" s="192">
        <f t="shared" si="74"/>
        <v>0</v>
      </c>
      <c r="S441" s="192">
        <f t="shared" si="75"/>
        <v>4728.0268684452876</v>
      </c>
      <c r="T441" s="192">
        <f t="shared" si="76"/>
        <v>0</v>
      </c>
      <c r="U441" s="192">
        <f t="shared" si="77"/>
        <v>0</v>
      </c>
    </row>
    <row r="442" spans="1:21" s="137" customFormat="1" ht="12">
      <c r="A442" s="161">
        <v>1050</v>
      </c>
      <c r="B442" s="161" t="s">
        <v>396</v>
      </c>
      <c r="C442" s="161" t="s">
        <v>397</v>
      </c>
      <c r="D442" s="161" t="s">
        <v>509</v>
      </c>
      <c r="E442" s="161" t="s">
        <v>271</v>
      </c>
      <c r="F442" s="192">
        <v>19.051775683700001</v>
      </c>
      <c r="G442" s="192">
        <v>0</v>
      </c>
      <c r="H442" s="192">
        <v>0</v>
      </c>
      <c r="I442" s="193">
        <f t="shared" si="67"/>
        <v>0</v>
      </c>
      <c r="J442" s="193">
        <f t="shared" si="68"/>
        <v>0</v>
      </c>
      <c r="K442" s="138">
        <v>0</v>
      </c>
      <c r="L442" s="192">
        <f t="shared" si="69"/>
        <v>0</v>
      </c>
      <c r="M442" s="192">
        <f t="shared" si="70"/>
        <v>0</v>
      </c>
      <c r="N442" s="192">
        <f t="shared" si="71"/>
        <v>0</v>
      </c>
      <c r="O442" s="192">
        <v>560.31715269850838</v>
      </c>
      <c r="P442" s="192">
        <f t="shared" si="72"/>
        <v>560.31715269850838</v>
      </c>
      <c r="Q442" s="192">
        <f t="shared" si="73"/>
        <v>0</v>
      </c>
      <c r="R442" s="192">
        <f t="shared" si="74"/>
        <v>0</v>
      </c>
      <c r="S442" s="192">
        <f t="shared" si="75"/>
        <v>560.31715269850838</v>
      </c>
      <c r="T442" s="192">
        <f t="shared" si="76"/>
        <v>0</v>
      </c>
      <c r="U442" s="192">
        <f t="shared" si="77"/>
        <v>0</v>
      </c>
    </row>
    <row r="443" spans="1:21" s="137" customFormat="1" ht="12">
      <c r="A443" s="161">
        <v>1051</v>
      </c>
      <c r="B443" s="161" t="s">
        <v>396</v>
      </c>
      <c r="C443" s="161" t="s">
        <v>397</v>
      </c>
      <c r="D443" s="161" t="s">
        <v>510</v>
      </c>
      <c r="E443" s="161" t="s">
        <v>271</v>
      </c>
      <c r="F443" s="192">
        <v>60.080303838399999</v>
      </c>
      <c r="G443" s="192">
        <v>0</v>
      </c>
      <c r="H443" s="192">
        <v>0</v>
      </c>
      <c r="I443" s="193">
        <f t="shared" si="67"/>
        <v>0</v>
      </c>
      <c r="J443" s="193">
        <f t="shared" si="68"/>
        <v>0</v>
      </c>
      <c r="K443" s="138">
        <v>1904.03041846</v>
      </c>
      <c r="L443" s="192">
        <f t="shared" si="69"/>
        <v>1904.03041846</v>
      </c>
      <c r="M443" s="192">
        <f t="shared" si="70"/>
        <v>0</v>
      </c>
      <c r="N443" s="192">
        <f t="shared" si="71"/>
        <v>0</v>
      </c>
      <c r="O443" s="192">
        <v>249.61414996750133</v>
      </c>
      <c r="P443" s="192">
        <f t="shared" si="72"/>
        <v>249.61414996750133</v>
      </c>
      <c r="Q443" s="192">
        <f t="shared" si="73"/>
        <v>0</v>
      </c>
      <c r="R443" s="192">
        <f t="shared" si="74"/>
        <v>0</v>
      </c>
      <c r="S443" s="192">
        <f t="shared" si="75"/>
        <v>2153.6445684275013</v>
      </c>
      <c r="T443" s="192">
        <f t="shared" si="76"/>
        <v>0</v>
      </c>
      <c r="U443" s="192">
        <f t="shared" si="77"/>
        <v>0</v>
      </c>
    </row>
    <row r="444" spans="1:21" s="137" customFormat="1" ht="12">
      <c r="A444" s="161">
        <v>1052</v>
      </c>
      <c r="B444" s="161" t="s">
        <v>396</v>
      </c>
      <c r="C444" s="161" t="s">
        <v>397</v>
      </c>
      <c r="D444" s="161" t="s">
        <v>510</v>
      </c>
      <c r="E444" s="161" t="s">
        <v>271</v>
      </c>
      <c r="F444" s="192">
        <v>39.9329740047</v>
      </c>
      <c r="G444" s="192">
        <v>0</v>
      </c>
      <c r="H444" s="192">
        <v>0</v>
      </c>
      <c r="I444" s="193">
        <f t="shared" si="67"/>
        <v>0</v>
      </c>
      <c r="J444" s="193">
        <f t="shared" si="68"/>
        <v>0</v>
      </c>
      <c r="K444" s="138">
        <v>1100.3190842500001</v>
      </c>
      <c r="L444" s="192">
        <f t="shared" si="69"/>
        <v>1100.3190842500001</v>
      </c>
      <c r="M444" s="192">
        <f t="shared" si="70"/>
        <v>0</v>
      </c>
      <c r="N444" s="192">
        <f t="shared" si="71"/>
        <v>0</v>
      </c>
      <c r="O444" s="192">
        <v>506.73544022634229</v>
      </c>
      <c r="P444" s="192">
        <f t="shared" si="72"/>
        <v>506.73544022634229</v>
      </c>
      <c r="Q444" s="192">
        <f t="shared" si="73"/>
        <v>0</v>
      </c>
      <c r="R444" s="192">
        <f t="shared" si="74"/>
        <v>0</v>
      </c>
      <c r="S444" s="192">
        <f t="shared" si="75"/>
        <v>1607.0545244763423</v>
      </c>
      <c r="T444" s="192">
        <f t="shared" si="76"/>
        <v>0</v>
      </c>
      <c r="U444" s="192">
        <f t="shared" si="77"/>
        <v>0</v>
      </c>
    </row>
    <row r="445" spans="1:21" s="137" customFormat="1" ht="12">
      <c r="A445" s="161">
        <v>1053</v>
      </c>
      <c r="B445" s="161" t="s">
        <v>396</v>
      </c>
      <c r="C445" s="161" t="s">
        <v>397</v>
      </c>
      <c r="D445" s="161" t="s">
        <v>510</v>
      </c>
      <c r="E445" s="161" t="s">
        <v>271</v>
      </c>
      <c r="F445" s="192">
        <v>22.7357837293</v>
      </c>
      <c r="G445" s="192">
        <v>0</v>
      </c>
      <c r="H445" s="192">
        <v>0</v>
      </c>
      <c r="I445" s="193">
        <f t="shared" si="67"/>
        <v>0</v>
      </c>
      <c r="J445" s="193">
        <f t="shared" si="68"/>
        <v>0</v>
      </c>
      <c r="K445" s="138">
        <v>0</v>
      </c>
      <c r="L445" s="192">
        <f t="shared" si="69"/>
        <v>0</v>
      </c>
      <c r="M445" s="192">
        <f t="shared" si="70"/>
        <v>0</v>
      </c>
      <c r="N445" s="192">
        <f t="shared" si="71"/>
        <v>0</v>
      </c>
      <c r="O445" s="192">
        <v>2911.5061518295815</v>
      </c>
      <c r="P445" s="192">
        <f t="shared" si="72"/>
        <v>2911.5061518295815</v>
      </c>
      <c r="Q445" s="192">
        <f t="shared" si="73"/>
        <v>0</v>
      </c>
      <c r="R445" s="192">
        <f t="shared" si="74"/>
        <v>0</v>
      </c>
      <c r="S445" s="192">
        <f t="shared" si="75"/>
        <v>2911.5061518295815</v>
      </c>
      <c r="T445" s="192">
        <f t="shared" si="76"/>
        <v>0</v>
      </c>
      <c r="U445" s="192">
        <f t="shared" si="77"/>
        <v>0</v>
      </c>
    </row>
    <row r="446" spans="1:21" s="137" customFormat="1" ht="12">
      <c r="A446" s="161">
        <v>1054</v>
      </c>
      <c r="B446" s="161" t="s">
        <v>396</v>
      </c>
      <c r="C446" s="161" t="s">
        <v>397</v>
      </c>
      <c r="D446" s="161" t="s">
        <v>511</v>
      </c>
      <c r="E446" s="161" t="s">
        <v>271</v>
      </c>
      <c r="F446" s="192">
        <v>16.410989458900001</v>
      </c>
      <c r="G446" s="192">
        <v>0</v>
      </c>
      <c r="H446" s="192">
        <v>0</v>
      </c>
      <c r="I446" s="193">
        <f t="shared" si="67"/>
        <v>0</v>
      </c>
      <c r="J446" s="193">
        <f t="shared" si="68"/>
        <v>0</v>
      </c>
      <c r="K446" s="138">
        <v>1732.0000000099999</v>
      </c>
      <c r="L446" s="192">
        <f t="shared" si="69"/>
        <v>1732.0000000099999</v>
      </c>
      <c r="M446" s="192">
        <f t="shared" si="70"/>
        <v>0</v>
      </c>
      <c r="N446" s="192">
        <f t="shared" si="71"/>
        <v>0</v>
      </c>
      <c r="O446" s="192">
        <v>1187.020607990539</v>
      </c>
      <c r="P446" s="192">
        <f t="shared" si="72"/>
        <v>1187.020607990539</v>
      </c>
      <c r="Q446" s="192">
        <f t="shared" si="73"/>
        <v>0</v>
      </c>
      <c r="R446" s="192">
        <f t="shared" si="74"/>
        <v>0</v>
      </c>
      <c r="S446" s="192">
        <f t="shared" si="75"/>
        <v>2919.0206080005391</v>
      </c>
      <c r="T446" s="192">
        <f t="shared" si="76"/>
        <v>0</v>
      </c>
      <c r="U446" s="192">
        <f t="shared" si="77"/>
        <v>0</v>
      </c>
    </row>
    <row r="447" spans="1:21" s="137" customFormat="1" ht="12">
      <c r="A447" s="161">
        <v>1055</v>
      </c>
      <c r="B447" s="161" t="s">
        <v>396</v>
      </c>
      <c r="C447" s="161" t="s">
        <v>397</v>
      </c>
      <c r="D447" s="161" t="s">
        <v>511</v>
      </c>
      <c r="E447" s="161" t="s">
        <v>271</v>
      </c>
      <c r="F447" s="192">
        <v>72.008064460100002</v>
      </c>
      <c r="G447" s="192">
        <v>0</v>
      </c>
      <c r="H447" s="192">
        <v>0</v>
      </c>
      <c r="I447" s="193">
        <f t="shared" si="67"/>
        <v>0</v>
      </c>
      <c r="J447" s="193">
        <f t="shared" si="68"/>
        <v>0</v>
      </c>
      <c r="K447" s="138">
        <v>1464.5587496999999</v>
      </c>
      <c r="L447" s="192">
        <f t="shared" si="69"/>
        <v>1464.5587496999999</v>
      </c>
      <c r="M447" s="192">
        <f t="shared" si="70"/>
        <v>0</v>
      </c>
      <c r="N447" s="192">
        <f t="shared" si="71"/>
        <v>0</v>
      </c>
      <c r="O447" s="192">
        <v>668.37615336240049</v>
      </c>
      <c r="P447" s="192">
        <f t="shared" si="72"/>
        <v>668.37615336240049</v>
      </c>
      <c r="Q447" s="192">
        <f t="shared" si="73"/>
        <v>0</v>
      </c>
      <c r="R447" s="192">
        <f t="shared" si="74"/>
        <v>0</v>
      </c>
      <c r="S447" s="192">
        <f t="shared" si="75"/>
        <v>2132.9349030624003</v>
      </c>
      <c r="T447" s="192">
        <f t="shared" si="76"/>
        <v>0</v>
      </c>
      <c r="U447" s="192">
        <f t="shared" si="77"/>
        <v>0</v>
      </c>
    </row>
    <row r="448" spans="1:21" s="137" customFormat="1" ht="12">
      <c r="A448" s="161">
        <v>1056</v>
      </c>
      <c r="B448" s="161" t="s">
        <v>396</v>
      </c>
      <c r="C448" s="161" t="s">
        <v>397</v>
      </c>
      <c r="D448" s="161" t="s">
        <v>511</v>
      </c>
      <c r="E448" s="161" t="s">
        <v>271</v>
      </c>
      <c r="F448" s="192">
        <v>11.318560494</v>
      </c>
      <c r="G448" s="192">
        <v>0</v>
      </c>
      <c r="H448" s="192">
        <v>0</v>
      </c>
      <c r="I448" s="193">
        <f t="shared" si="67"/>
        <v>0</v>
      </c>
      <c r="J448" s="193">
        <f t="shared" si="68"/>
        <v>0</v>
      </c>
      <c r="K448" s="138">
        <v>824.92030866200002</v>
      </c>
      <c r="L448" s="192">
        <f t="shared" si="69"/>
        <v>824.92030866200002</v>
      </c>
      <c r="M448" s="192">
        <f t="shared" si="70"/>
        <v>0</v>
      </c>
      <c r="N448" s="192">
        <f t="shared" si="71"/>
        <v>0</v>
      </c>
      <c r="O448" s="192">
        <v>583.25547720411828</v>
      </c>
      <c r="P448" s="192">
        <f t="shared" si="72"/>
        <v>583.25547720411828</v>
      </c>
      <c r="Q448" s="192">
        <f t="shared" si="73"/>
        <v>0</v>
      </c>
      <c r="R448" s="192">
        <f t="shared" si="74"/>
        <v>0</v>
      </c>
      <c r="S448" s="192">
        <f t="shared" si="75"/>
        <v>1408.1757858661183</v>
      </c>
      <c r="T448" s="192">
        <f t="shared" si="76"/>
        <v>0</v>
      </c>
      <c r="U448" s="192">
        <f t="shared" si="77"/>
        <v>0</v>
      </c>
    </row>
    <row r="449" spans="1:21" s="137" customFormat="1" ht="12">
      <c r="A449" s="161">
        <v>1057</v>
      </c>
      <c r="B449" s="161" t="s">
        <v>396</v>
      </c>
      <c r="C449" s="161" t="s">
        <v>397</v>
      </c>
      <c r="D449" s="161" t="s">
        <v>511</v>
      </c>
      <c r="E449" s="161" t="s">
        <v>271</v>
      </c>
      <c r="F449" s="192">
        <v>53.447302206800003</v>
      </c>
      <c r="G449" s="192">
        <v>0</v>
      </c>
      <c r="H449" s="192">
        <v>0</v>
      </c>
      <c r="I449" s="193">
        <f t="shared" si="67"/>
        <v>0</v>
      </c>
      <c r="J449" s="193">
        <f t="shared" si="68"/>
        <v>0</v>
      </c>
      <c r="K449" s="138">
        <v>1595.5354280700001</v>
      </c>
      <c r="L449" s="192">
        <f t="shared" si="69"/>
        <v>1595.5354280700001</v>
      </c>
      <c r="M449" s="192">
        <f t="shared" si="70"/>
        <v>0</v>
      </c>
      <c r="N449" s="192">
        <f t="shared" si="71"/>
        <v>0</v>
      </c>
      <c r="O449" s="192">
        <v>309.86346072472139</v>
      </c>
      <c r="P449" s="192">
        <f t="shared" si="72"/>
        <v>309.86346072472139</v>
      </c>
      <c r="Q449" s="192">
        <f t="shared" si="73"/>
        <v>0</v>
      </c>
      <c r="R449" s="192">
        <f t="shared" si="74"/>
        <v>0</v>
      </c>
      <c r="S449" s="192">
        <f t="shared" si="75"/>
        <v>1905.3988887947214</v>
      </c>
      <c r="T449" s="192">
        <f t="shared" si="76"/>
        <v>0</v>
      </c>
      <c r="U449" s="192">
        <f t="shared" si="77"/>
        <v>0</v>
      </c>
    </row>
    <row r="450" spans="1:21" s="137" customFormat="1" ht="12">
      <c r="A450" s="161">
        <v>1058</v>
      </c>
      <c r="B450" s="161" t="s">
        <v>396</v>
      </c>
      <c r="C450" s="161" t="s">
        <v>397</v>
      </c>
      <c r="D450" s="161" t="s">
        <v>506</v>
      </c>
      <c r="E450" s="161" t="s">
        <v>271</v>
      </c>
      <c r="F450" s="192">
        <v>4.4804150383600003</v>
      </c>
      <c r="G450" s="192">
        <v>0</v>
      </c>
      <c r="H450" s="192">
        <v>0</v>
      </c>
      <c r="I450" s="193">
        <f t="shared" si="67"/>
        <v>0</v>
      </c>
      <c r="J450" s="193">
        <f t="shared" si="68"/>
        <v>0</v>
      </c>
      <c r="K450" s="138">
        <v>0</v>
      </c>
      <c r="L450" s="192">
        <f t="shared" si="69"/>
        <v>0</v>
      </c>
      <c r="M450" s="192">
        <f t="shared" si="70"/>
        <v>0</v>
      </c>
      <c r="N450" s="192">
        <f t="shared" si="71"/>
        <v>0</v>
      </c>
      <c r="O450" s="192">
        <v>190.67792111537491</v>
      </c>
      <c r="P450" s="192">
        <f t="shared" si="72"/>
        <v>190.67792111537491</v>
      </c>
      <c r="Q450" s="192">
        <f t="shared" si="73"/>
        <v>0</v>
      </c>
      <c r="R450" s="192">
        <f t="shared" si="74"/>
        <v>0</v>
      </c>
      <c r="S450" s="192">
        <f t="shared" si="75"/>
        <v>190.67792111537491</v>
      </c>
      <c r="T450" s="192">
        <f t="shared" si="76"/>
        <v>0</v>
      </c>
      <c r="U450" s="192">
        <f t="shared" si="77"/>
        <v>0</v>
      </c>
    </row>
    <row r="451" spans="1:21" s="137" customFormat="1" ht="12">
      <c r="A451" s="161">
        <v>1059</v>
      </c>
      <c r="B451" s="161" t="s">
        <v>396</v>
      </c>
      <c r="C451" s="161" t="s">
        <v>397</v>
      </c>
      <c r="D451" s="161" t="s">
        <v>509</v>
      </c>
      <c r="E451" s="161" t="s">
        <v>271</v>
      </c>
      <c r="F451" s="192">
        <v>23.7661706765</v>
      </c>
      <c r="G451" s="192">
        <v>0</v>
      </c>
      <c r="H451" s="192">
        <v>0</v>
      </c>
      <c r="I451" s="193">
        <f t="shared" si="67"/>
        <v>0</v>
      </c>
      <c r="J451" s="193">
        <f t="shared" si="68"/>
        <v>0</v>
      </c>
      <c r="K451" s="138">
        <v>998.17556111900001</v>
      </c>
      <c r="L451" s="192">
        <f t="shared" si="69"/>
        <v>998.17556111900001</v>
      </c>
      <c r="M451" s="192">
        <f t="shared" si="70"/>
        <v>0</v>
      </c>
      <c r="N451" s="192">
        <f t="shared" si="71"/>
        <v>0</v>
      </c>
      <c r="O451" s="192">
        <v>120.10762897933967</v>
      </c>
      <c r="P451" s="192">
        <f t="shared" si="72"/>
        <v>120.10762897933967</v>
      </c>
      <c r="Q451" s="192">
        <f t="shared" si="73"/>
        <v>0</v>
      </c>
      <c r="R451" s="192">
        <f t="shared" si="74"/>
        <v>0</v>
      </c>
      <c r="S451" s="192">
        <f t="shared" si="75"/>
        <v>1118.2831900983397</v>
      </c>
      <c r="T451" s="192">
        <f t="shared" si="76"/>
        <v>0</v>
      </c>
      <c r="U451" s="192">
        <f t="shared" si="77"/>
        <v>0</v>
      </c>
    </row>
    <row r="452" spans="1:21" s="137" customFormat="1" ht="12">
      <c r="A452" s="161">
        <v>1060</v>
      </c>
      <c r="B452" s="161" t="s">
        <v>396</v>
      </c>
      <c r="C452" s="161" t="s">
        <v>397</v>
      </c>
      <c r="D452" s="161" t="s">
        <v>489</v>
      </c>
      <c r="E452" s="161" t="s">
        <v>271</v>
      </c>
      <c r="F452" s="192">
        <v>0.26539897858099998</v>
      </c>
      <c r="G452" s="192">
        <v>0</v>
      </c>
      <c r="H452" s="192">
        <v>0</v>
      </c>
      <c r="I452" s="193">
        <f t="shared" si="67"/>
        <v>0</v>
      </c>
      <c r="J452" s="193">
        <f t="shared" si="68"/>
        <v>0</v>
      </c>
      <c r="K452" s="138">
        <v>0</v>
      </c>
      <c r="L452" s="192">
        <f t="shared" si="69"/>
        <v>0</v>
      </c>
      <c r="M452" s="192">
        <f t="shared" si="70"/>
        <v>0</v>
      </c>
      <c r="N452" s="192">
        <f t="shared" si="71"/>
        <v>0</v>
      </c>
      <c r="O452" s="192">
        <v>73.356919009442905</v>
      </c>
      <c r="P452" s="192">
        <f t="shared" si="72"/>
        <v>73.356919009442905</v>
      </c>
      <c r="Q452" s="192">
        <f t="shared" si="73"/>
        <v>0</v>
      </c>
      <c r="R452" s="192">
        <f t="shared" si="74"/>
        <v>0</v>
      </c>
      <c r="S452" s="192">
        <f t="shared" si="75"/>
        <v>73.356919009442905</v>
      </c>
      <c r="T452" s="192">
        <f t="shared" si="76"/>
        <v>0</v>
      </c>
      <c r="U452" s="192">
        <f t="shared" si="77"/>
        <v>0</v>
      </c>
    </row>
    <row r="453" spans="1:21" s="137" customFormat="1" ht="12">
      <c r="A453" s="161">
        <v>1061</v>
      </c>
      <c r="B453" s="161" t="s">
        <v>396</v>
      </c>
      <c r="C453" s="161" t="s">
        <v>397</v>
      </c>
      <c r="D453" s="161" t="s">
        <v>511</v>
      </c>
      <c r="E453" s="161" t="s">
        <v>271</v>
      </c>
      <c r="F453" s="192">
        <v>26.2439780873</v>
      </c>
      <c r="G453" s="192">
        <v>0</v>
      </c>
      <c r="H453" s="192">
        <v>0</v>
      </c>
      <c r="I453" s="193">
        <f t="shared" si="67"/>
        <v>0</v>
      </c>
      <c r="J453" s="193">
        <f t="shared" si="68"/>
        <v>0</v>
      </c>
      <c r="K453" s="138">
        <v>979.92547643600005</v>
      </c>
      <c r="L453" s="192">
        <f t="shared" si="69"/>
        <v>979.92547643600005</v>
      </c>
      <c r="M453" s="192">
        <f t="shared" si="70"/>
        <v>0</v>
      </c>
      <c r="N453" s="192">
        <f t="shared" si="71"/>
        <v>0</v>
      </c>
      <c r="O453" s="192">
        <v>96.788712203017653</v>
      </c>
      <c r="P453" s="192">
        <f t="shared" si="72"/>
        <v>96.788712203017653</v>
      </c>
      <c r="Q453" s="192">
        <f t="shared" si="73"/>
        <v>0</v>
      </c>
      <c r="R453" s="192">
        <f t="shared" si="74"/>
        <v>0</v>
      </c>
      <c r="S453" s="192">
        <f t="shared" si="75"/>
        <v>1076.7141886390177</v>
      </c>
      <c r="T453" s="192">
        <f t="shared" si="76"/>
        <v>0</v>
      </c>
      <c r="U453" s="192">
        <f t="shared" si="77"/>
        <v>0</v>
      </c>
    </row>
    <row r="454" spans="1:21" s="137" customFormat="1" ht="12">
      <c r="A454" s="161">
        <v>1062</v>
      </c>
      <c r="B454" s="161" t="s">
        <v>396</v>
      </c>
      <c r="C454" s="161" t="s">
        <v>397</v>
      </c>
      <c r="D454" s="161" t="s">
        <v>511</v>
      </c>
      <c r="E454" s="161" t="s">
        <v>271</v>
      </c>
      <c r="F454" s="192">
        <v>32.873697959300003</v>
      </c>
      <c r="G454" s="192">
        <v>0</v>
      </c>
      <c r="H454" s="192">
        <v>0</v>
      </c>
      <c r="I454" s="193">
        <f t="shared" si="67"/>
        <v>0</v>
      </c>
      <c r="J454" s="193">
        <f t="shared" si="68"/>
        <v>0</v>
      </c>
      <c r="K454" s="138">
        <v>999.49392897899997</v>
      </c>
      <c r="L454" s="192">
        <f t="shared" si="69"/>
        <v>999.49392897899997</v>
      </c>
      <c r="M454" s="192">
        <f t="shared" si="70"/>
        <v>0</v>
      </c>
      <c r="N454" s="192">
        <f t="shared" si="71"/>
        <v>0</v>
      </c>
      <c r="O454" s="192">
        <v>102.65686391851214</v>
      </c>
      <c r="P454" s="192">
        <f t="shared" si="72"/>
        <v>102.65686391851214</v>
      </c>
      <c r="Q454" s="192">
        <f t="shared" si="73"/>
        <v>0</v>
      </c>
      <c r="R454" s="192">
        <f t="shared" si="74"/>
        <v>0</v>
      </c>
      <c r="S454" s="192">
        <f t="shared" si="75"/>
        <v>1102.150792897512</v>
      </c>
      <c r="T454" s="192">
        <f t="shared" si="76"/>
        <v>0</v>
      </c>
      <c r="U454" s="192">
        <f t="shared" si="77"/>
        <v>0</v>
      </c>
    </row>
    <row r="455" spans="1:21" s="137" customFormat="1" ht="12">
      <c r="A455" s="161">
        <v>1063</v>
      </c>
      <c r="B455" s="161" t="s">
        <v>396</v>
      </c>
      <c r="C455" s="161" t="s">
        <v>397</v>
      </c>
      <c r="D455" s="161" t="s">
        <v>510</v>
      </c>
      <c r="E455" s="161" t="s">
        <v>271</v>
      </c>
      <c r="F455" s="192">
        <v>41.012372197600001</v>
      </c>
      <c r="G455" s="192">
        <v>0</v>
      </c>
      <c r="H455" s="192">
        <v>0</v>
      </c>
      <c r="I455" s="193">
        <f t="shared" si="67"/>
        <v>0</v>
      </c>
      <c r="J455" s="193">
        <f t="shared" si="68"/>
        <v>0</v>
      </c>
      <c r="K455" s="138">
        <v>2032.4557497599999</v>
      </c>
      <c r="L455" s="192">
        <f t="shared" si="69"/>
        <v>2032.4557497599999</v>
      </c>
      <c r="M455" s="192">
        <f t="shared" si="70"/>
        <v>0</v>
      </c>
      <c r="N455" s="192">
        <f t="shared" si="71"/>
        <v>0</v>
      </c>
      <c r="O455" s="192">
        <v>192.28400070930394</v>
      </c>
      <c r="P455" s="192">
        <f t="shared" si="72"/>
        <v>192.28400070930394</v>
      </c>
      <c r="Q455" s="192">
        <f t="shared" si="73"/>
        <v>0</v>
      </c>
      <c r="R455" s="192">
        <f t="shared" si="74"/>
        <v>0</v>
      </c>
      <c r="S455" s="192">
        <f t="shared" si="75"/>
        <v>2224.739750469304</v>
      </c>
      <c r="T455" s="192">
        <f t="shared" si="76"/>
        <v>0</v>
      </c>
      <c r="U455" s="192">
        <f t="shared" si="77"/>
        <v>0</v>
      </c>
    </row>
    <row r="456" spans="1:21" s="137" customFormat="1" ht="12">
      <c r="A456" s="161">
        <v>1064</v>
      </c>
      <c r="B456" s="161" t="s">
        <v>396</v>
      </c>
      <c r="C456" s="161" t="s">
        <v>397</v>
      </c>
      <c r="D456" s="161" t="s">
        <v>510</v>
      </c>
      <c r="E456" s="161" t="s">
        <v>271</v>
      </c>
      <c r="F456" s="192">
        <v>49.583346030100003</v>
      </c>
      <c r="G456" s="192">
        <v>0</v>
      </c>
      <c r="H456" s="192">
        <v>0</v>
      </c>
      <c r="I456" s="193">
        <f t="shared" si="67"/>
        <v>0</v>
      </c>
      <c r="J456" s="193">
        <f t="shared" si="68"/>
        <v>0</v>
      </c>
      <c r="K456" s="138">
        <v>2388.49353066</v>
      </c>
      <c r="L456" s="192">
        <f t="shared" si="69"/>
        <v>2388.49353066</v>
      </c>
      <c r="M456" s="192">
        <f t="shared" si="70"/>
        <v>0</v>
      </c>
      <c r="N456" s="192">
        <f t="shared" si="71"/>
        <v>0</v>
      </c>
      <c r="O456" s="192">
        <v>125.79484907314085</v>
      </c>
      <c r="P456" s="192">
        <f t="shared" si="72"/>
        <v>125.79484907314085</v>
      </c>
      <c r="Q456" s="192">
        <f t="shared" si="73"/>
        <v>0</v>
      </c>
      <c r="R456" s="192">
        <f t="shared" si="74"/>
        <v>0</v>
      </c>
      <c r="S456" s="192">
        <f t="shared" si="75"/>
        <v>2514.288379733141</v>
      </c>
      <c r="T456" s="192">
        <f t="shared" si="76"/>
        <v>0</v>
      </c>
      <c r="U456" s="192">
        <f t="shared" si="77"/>
        <v>0</v>
      </c>
    </row>
    <row r="457" spans="1:21" s="137" customFormat="1" ht="12">
      <c r="A457" s="161">
        <v>1065</v>
      </c>
      <c r="B457" s="161" t="s">
        <v>396</v>
      </c>
      <c r="C457" s="161" t="s">
        <v>397</v>
      </c>
      <c r="D457" s="161" t="s">
        <v>510</v>
      </c>
      <c r="E457" s="161" t="s">
        <v>271</v>
      </c>
      <c r="F457" s="192">
        <v>62.157218655199998</v>
      </c>
      <c r="G457" s="192">
        <v>0</v>
      </c>
      <c r="H457" s="192">
        <v>0</v>
      </c>
      <c r="I457" s="193">
        <f t="shared" si="67"/>
        <v>0</v>
      </c>
      <c r="J457" s="193">
        <f t="shared" si="68"/>
        <v>0</v>
      </c>
      <c r="K457" s="138">
        <v>1172.0790266399999</v>
      </c>
      <c r="L457" s="192">
        <f t="shared" si="69"/>
        <v>1172.0790266399999</v>
      </c>
      <c r="M457" s="192">
        <f t="shared" si="70"/>
        <v>0</v>
      </c>
      <c r="N457" s="192">
        <f t="shared" si="71"/>
        <v>0</v>
      </c>
      <c r="O457" s="192">
        <v>367.62290960619021</v>
      </c>
      <c r="P457" s="192">
        <f t="shared" si="72"/>
        <v>367.62290960619021</v>
      </c>
      <c r="Q457" s="192">
        <f t="shared" si="73"/>
        <v>0</v>
      </c>
      <c r="R457" s="192">
        <f t="shared" si="74"/>
        <v>0</v>
      </c>
      <c r="S457" s="192">
        <f t="shared" si="75"/>
        <v>1539.7019362461901</v>
      </c>
      <c r="T457" s="192">
        <f t="shared" si="76"/>
        <v>0</v>
      </c>
      <c r="U457" s="192">
        <f t="shared" si="77"/>
        <v>0</v>
      </c>
    </row>
    <row r="458" spans="1:21" s="137" customFormat="1" ht="12">
      <c r="A458" s="161">
        <v>1066</v>
      </c>
      <c r="B458" s="161" t="s">
        <v>396</v>
      </c>
      <c r="C458" s="161" t="s">
        <v>397</v>
      </c>
      <c r="D458" s="161" t="s">
        <v>510</v>
      </c>
      <c r="E458" s="161" t="s">
        <v>271</v>
      </c>
      <c r="F458" s="192">
        <v>44.766244964499997</v>
      </c>
      <c r="G458" s="192">
        <v>0</v>
      </c>
      <c r="H458" s="192">
        <v>0</v>
      </c>
      <c r="I458" s="193">
        <f t="shared" ref="I458:I521" si="78">IF(G458&gt;0,G458/F458,0)</f>
        <v>0</v>
      </c>
      <c r="J458" s="193">
        <f t="shared" ref="J458:J521" si="79">IF(E458="Greenfield",1-I458,0)</f>
        <v>0</v>
      </c>
      <c r="K458" s="138">
        <v>1286.0975980200001</v>
      </c>
      <c r="L458" s="192">
        <f t="shared" ref="L458:L521" si="80">IF($E458="Established",$K458,0)</f>
        <v>1286.0975980200001</v>
      </c>
      <c r="M458" s="192">
        <f t="shared" ref="M458:M521" si="81">IF($E458="Greenfield",$K458*I458,0)</f>
        <v>0</v>
      </c>
      <c r="N458" s="192">
        <f t="shared" ref="N458:N521" si="82">IF($E458="Greenfield",$K458*J458,0)</f>
        <v>0</v>
      </c>
      <c r="O458" s="192">
        <v>149.83536312769803</v>
      </c>
      <c r="P458" s="192">
        <f t="shared" ref="P458:P521" si="83">IF($E458="Established",$O458,0)</f>
        <v>149.83536312769803</v>
      </c>
      <c r="Q458" s="192">
        <f t="shared" ref="Q458:Q521" si="84">IF($E458="Greenfield",$O458*I458,0)</f>
        <v>0</v>
      </c>
      <c r="R458" s="192">
        <f t="shared" ref="R458:R521" si="85">IF($E458="Greenfield",$O458*J458,0)</f>
        <v>0</v>
      </c>
      <c r="S458" s="192">
        <f t="shared" ref="S458:S521" si="86">L458+P458</f>
        <v>1435.9329611476981</v>
      </c>
      <c r="T458" s="192">
        <f t="shared" ref="T458:T521" si="87">M458+Q458</f>
        <v>0</v>
      </c>
      <c r="U458" s="192">
        <f t="shared" ref="U458:U521" si="88">N458+R458</f>
        <v>0</v>
      </c>
    </row>
    <row r="459" spans="1:21" s="137" customFormat="1" ht="12">
      <c r="A459" s="161">
        <v>1067</v>
      </c>
      <c r="B459" s="161" t="s">
        <v>396</v>
      </c>
      <c r="C459" s="161" t="s">
        <v>397</v>
      </c>
      <c r="D459" s="161" t="s">
        <v>489</v>
      </c>
      <c r="E459" s="161" t="s">
        <v>271</v>
      </c>
      <c r="F459" s="192">
        <v>1.50904346296</v>
      </c>
      <c r="G459" s="192">
        <v>0</v>
      </c>
      <c r="H459" s="192">
        <v>0</v>
      </c>
      <c r="I459" s="193">
        <f t="shared" si="78"/>
        <v>0</v>
      </c>
      <c r="J459" s="193">
        <f t="shared" si="79"/>
        <v>0</v>
      </c>
      <c r="K459" s="138">
        <v>0</v>
      </c>
      <c r="L459" s="192">
        <f t="shared" si="80"/>
        <v>0</v>
      </c>
      <c r="M459" s="192">
        <f t="shared" si="81"/>
        <v>0</v>
      </c>
      <c r="N459" s="192">
        <f t="shared" si="82"/>
        <v>0</v>
      </c>
      <c r="O459" s="192">
        <v>24.155371449275549</v>
      </c>
      <c r="P459" s="192">
        <f t="shared" si="83"/>
        <v>24.155371449275549</v>
      </c>
      <c r="Q459" s="192">
        <f t="shared" si="84"/>
        <v>0</v>
      </c>
      <c r="R459" s="192">
        <f t="shared" si="85"/>
        <v>0</v>
      </c>
      <c r="S459" s="192">
        <f t="shared" si="86"/>
        <v>24.155371449275549</v>
      </c>
      <c r="T459" s="192">
        <f t="shared" si="87"/>
        <v>0</v>
      </c>
      <c r="U459" s="192">
        <f t="shared" si="88"/>
        <v>0</v>
      </c>
    </row>
    <row r="460" spans="1:21" s="137" customFormat="1" ht="12">
      <c r="A460" s="161">
        <v>1068</v>
      </c>
      <c r="B460" s="161" t="s">
        <v>396</v>
      </c>
      <c r="C460" s="161" t="s">
        <v>455</v>
      </c>
      <c r="D460" s="161" t="s">
        <v>498</v>
      </c>
      <c r="E460" s="161" t="s">
        <v>130</v>
      </c>
      <c r="F460" s="192">
        <v>39.197993055600001</v>
      </c>
      <c r="G460" s="192">
        <v>0</v>
      </c>
      <c r="H460" s="192">
        <v>39.197993055600001</v>
      </c>
      <c r="I460" s="193">
        <f t="shared" si="78"/>
        <v>0</v>
      </c>
      <c r="J460" s="193">
        <f t="shared" si="79"/>
        <v>1</v>
      </c>
      <c r="K460" s="138">
        <v>2676.8427518200001</v>
      </c>
      <c r="L460" s="192">
        <f t="shared" si="80"/>
        <v>0</v>
      </c>
      <c r="M460" s="192">
        <f t="shared" si="81"/>
        <v>0</v>
      </c>
      <c r="N460" s="192">
        <f t="shared" si="82"/>
        <v>2676.8427518200001</v>
      </c>
      <c r="O460" s="192">
        <v>1.8907262192198045E-14</v>
      </c>
      <c r="P460" s="192">
        <f t="shared" si="83"/>
        <v>0</v>
      </c>
      <c r="Q460" s="192">
        <f t="shared" si="84"/>
        <v>0</v>
      </c>
      <c r="R460" s="192">
        <f t="shared" si="85"/>
        <v>1.8907262192198045E-14</v>
      </c>
      <c r="S460" s="192">
        <f t="shared" si="86"/>
        <v>0</v>
      </c>
      <c r="T460" s="192">
        <f t="shared" si="87"/>
        <v>0</v>
      </c>
      <c r="U460" s="192">
        <f t="shared" si="88"/>
        <v>2676.8427518200001</v>
      </c>
    </row>
    <row r="461" spans="1:21" s="137" customFormat="1" ht="12">
      <c r="A461" s="161">
        <v>1069</v>
      </c>
      <c r="B461" s="161" t="s">
        <v>396</v>
      </c>
      <c r="C461" s="161" t="s">
        <v>397</v>
      </c>
      <c r="D461" s="161" t="s">
        <v>509</v>
      </c>
      <c r="E461" s="161" t="s">
        <v>271</v>
      </c>
      <c r="F461" s="192">
        <v>16.726046912299999</v>
      </c>
      <c r="G461" s="192">
        <v>0</v>
      </c>
      <c r="H461" s="192">
        <v>0</v>
      </c>
      <c r="I461" s="193">
        <f t="shared" si="78"/>
        <v>0</v>
      </c>
      <c r="J461" s="193">
        <f t="shared" si="79"/>
        <v>0</v>
      </c>
      <c r="K461" s="138">
        <v>735.71848475399997</v>
      </c>
      <c r="L461" s="192">
        <f t="shared" si="80"/>
        <v>735.71848475399997</v>
      </c>
      <c r="M461" s="192">
        <f t="shared" si="81"/>
        <v>0</v>
      </c>
      <c r="N461" s="192">
        <f t="shared" si="82"/>
        <v>0</v>
      </c>
      <c r="O461" s="192">
        <v>24.455085856278068</v>
      </c>
      <c r="P461" s="192">
        <f t="shared" si="83"/>
        <v>24.455085856278068</v>
      </c>
      <c r="Q461" s="192">
        <f t="shared" si="84"/>
        <v>0</v>
      </c>
      <c r="R461" s="192">
        <f t="shared" si="85"/>
        <v>0</v>
      </c>
      <c r="S461" s="192">
        <f t="shared" si="86"/>
        <v>760.17357061027803</v>
      </c>
      <c r="T461" s="192">
        <f t="shared" si="87"/>
        <v>0</v>
      </c>
      <c r="U461" s="192">
        <f t="shared" si="88"/>
        <v>0</v>
      </c>
    </row>
    <row r="462" spans="1:21" s="137" customFormat="1" ht="12">
      <c r="A462" s="161">
        <v>1070</v>
      </c>
      <c r="B462" s="161" t="s">
        <v>396</v>
      </c>
      <c r="C462" s="161" t="s">
        <v>397</v>
      </c>
      <c r="D462" s="161" t="s">
        <v>511</v>
      </c>
      <c r="E462" s="161" t="s">
        <v>271</v>
      </c>
      <c r="F462" s="192">
        <v>12.229791629999999</v>
      </c>
      <c r="G462" s="192">
        <v>0</v>
      </c>
      <c r="H462" s="192">
        <v>0</v>
      </c>
      <c r="I462" s="193">
        <f t="shared" si="78"/>
        <v>0</v>
      </c>
      <c r="J462" s="193">
        <f t="shared" si="79"/>
        <v>0</v>
      </c>
      <c r="K462" s="138">
        <v>1236.6087812000001</v>
      </c>
      <c r="L462" s="192">
        <f t="shared" si="80"/>
        <v>1236.6087812000001</v>
      </c>
      <c r="M462" s="192">
        <f t="shared" si="81"/>
        <v>0</v>
      </c>
      <c r="N462" s="192">
        <f t="shared" si="82"/>
        <v>0</v>
      </c>
      <c r="O462" s="192">
        <v>1627.5613287745339</v>
      </c>
      <c r="P462" s="192">
        <f t="shared" si="83"/>
        <v>1627.5613287745339</v>
      </c>
      <c r="Q462" s="192">
        <f t="shared" si="84"/>
        <v>0</v>
      </c>
      <c r="R462" s="192">
        <f t="shared" si="85"/>
        <v>0</v>
      </c>
      <c r="S462" s="192">
        <f t="shared" si="86"/>
        <v>2864.1701099745342</v>
      </c>
      <c r="T462" s="192">
        <f t="shared" si="87"/>
        <v>0</v>
      </c>
      <c r="U462" s="192">
        <f t="shared" si="88"/>
        <v>0</v>
      </c>
    </row>
    <row r="463" spans="1:21" s="137" customFormat="1" ht="12">
      <c r="A463" s="161">
        <v>1071</v>
      </c>
      <c r="B463" s="161" t="s">
        <v>396</v>
      </c>
      <c r="C463" s="161" t="s">
        <v>397</v>
      </c>
      <c r="D463" s="161" t="s">
        <v>509</v>
      </c>
      <c r="E463" s="161" t="s">
        <v>271</v>
      </c>
      <c r="F463" s="192">
        <v>14.096247181900001</v>
      </c>
      <c r="G463" s="192">
        <v>0</v>
      </c>
      <c r="H463" s="192">
        <v>0</v>
      </c>
      <c r="I463" s="193">
        <f t="shared" si="78"/>
        <v>0</v>
      </c>
      <c r="J463" s="193">
        <f t="shared" si="79"/>
        <v>0</v>
      </c>
      <c r="K463" s="138">
        <v>2173.5901640100001</v>
      </c>
      <c r="L463" s="192">
        <f t="shared" si="80"/>
        <v>2173.5901640100001</v>
      </c>
      <c r="M463" s="192">
        <f t="shared" si="81"/>
        <v>0</v>
      </c>
      <c r="N463" s="192">
        <f t="shared" si="82"/>
        <v>0</v>
      </c>
      <c r="O463" s="192">
        <v>825.89537197585992</v>
      </c>
      <c r="P463" s="192">
        <f t="shared" si="83"/>
        <v>825.89537197585992</v>
      </c>
      <c r="Q463" s="192">
        <f t="shared" si="84"/>
        <v>0</v>
      </c>
      <c r="R463" s="192">
        <f t="shared" si="85"/>
        <v>0</v>
      </c>
      <c r="S463" s="192">
        <f t="shared" si="86"/>
        <v>2999.4855359858602</v>
      </c>
      <c r="T463" s="192">
        <f t="shared" si="87"/>
        <v>0</v>
      </c>
      <c r="U463" s="192">
        <f t="shared" si="88"/>
        <v>0</v>
      </c>
    </row>
    <row r="464" spans="1:21" s="137" customFormat="1" ht="12">
      <c r="A464" s="161">
        <v>1072</v>
      </c>
      <c r="B464" s="161" t="s">
        <v>396</v>
      </c>
      <c r="C464" s="161" t="s">
        <v>397</v>
      </c>
      <c r="D464" s="161" t="s">
        <v>508</v>
      </c>
      <c r="E464" s="161" t="s">
        <v>271</v>
      </c>
      <c r="F464" s="192">
        <v>22.579976430599999</v>
      </c>
      <c r="G464" s="192">
        <v>0</v>
      </c>
      <c r="H464" s="192">
        <v>0</v>
      </c>
      <c r="I464" s="193">
        <f t="shared" si="78"/>
        <v>0</v>
      </c>
      <c r="J464" s="193">
        <f t="shared" si="79"/>
        <v>0</v>
      </c>
      <c r="K464" s="138">
        <v>1037.89385827</v>
      </c>
      <c r="L464" s="192">
        <f t="shared" si="80"/>
        <v>1037.89385827</v>
      </c>
      <c r="M464" s="192">
        <f t="shared" si="81"/>
        <v>0</v>
      </c>
      <c r="N464" s="192">
        <f t="shared" si="82"/>
        <v>0</v>
      </c>
      <c r="O464" s="192">
        <v>114.06642332550773</v>
      </c>
      <c r="P464" s="192">
        <f t="shared" si="83"/>
        <v>114.06642332550773</v>
      </c>
      <c r="Q464" s="192">
        <f t="shared" si="84"/>
        <v>0</v>
      </c>
      <c r="R464" s="192">
        <f t="shared" si="85"/>
        <v>0</v>
      </c>
      <c r="S464" s="192">
        <f t="shared" si="86"/>
        <v>1151.9602815955077</v>
      </c>
      <c r="T464" s="192">
        <f t="shared" si="87"/>
        <v>0</v>
      </c>
      <c r="U464" s="192">
        <f t="shared" si="88"/>
        <v>0</v>
      </c>
    </row>
    <row r="465" spans="1:21" s="137" customFormat="1" ht="12">
      <c r="A465" s="161">
        <v>1073</v>
      </c>
      <c r="B465" s="161" t="s">
        <v>396</v>
      </c>
      <c r="C465" s="161" t="s">
        <v>397</v>
      </c>
      <c r="D465" s="161" t="s">
        <v>508</v>
      </c>
      <c r="E465" s="161" t="s">
        <v>271</v>
      </c>
      <c r="F465" s="192">
        <v>12.848856294500001</v>
      </c>
      <c r="G465" s="192">
        <v>0</v>
      </c>
      <c r="H465" s="192">
        <v>0</v>
      </c>
      <c r="I465" s="193">
        <f t="shared" si="78"/>
        <v>0</v>
      </c>
      <c r="J465" s="193">
        <f t="shared" si="79"/>
        <v>0</v>
      </c>
      <c r="K465" s="138">
        <v>1793.5914286100001</v>
      </c>
      <c r="L465" s="192">
        <f t="shared" si="80"/>
        <v>1793.5914286100001</v>
      </c>
      <c r="M465" s="192">
        <f t="shared" si="81"/>
        <v>0</v>
      </c>
      <c r="N465" s="192">
        <f t="shared" si="82"/>
        <v>0</v>
      </c>
      <c r="O465" s="192">
        <v>2222.762529150295</v>
      </c>
      <c r="P465" s="192">
        <f t="shared" si="83"/>
        <v>2222.762529150295</v>
      </c>
      <c r="Q465" s="192">
        <f t="shared" si="84"/>
        <v>0</v>
      </c>
      <c r="R465" s="192">
        <f t="shared" si="85"/>
        <v>0</v>
      </c>
      <c r="S465" s="192">
        <f t="shared" si="86"/>
        <v>4016.3539577602951</v>
      </c>
      <c r="T465" s="192">
        <f t="shared" si="87"/>
        <v>0</v>
      </c>
      <c r="U465" s="192">
        <f t="shared" si="88"/>
        <v>0</v>
      </c>
    </row>
    <row r="466" spans="1:21" s="137" customFormat="1" ht="12">
      <c r="A466" s="161">
        <v>1074</v>
      </c>
      <c r="B466" s="161" t="s">
        <v>396</v>
      </c>
      <c r="C466" s="161" t="s">
        <v>397</v>
      </c>
      <c r="D466" s="161" t="s">
        <v>511</v>
      </c>
      <c r="E466" s="161" t="s">
        <v>271</v>
      </c>
      <c r="F466" s="192">
        <v>11.5465310441</v>
      </c>
      <c r="G466" s="192">
        <v>0</v>
      </c>
      <c r="H466" s="192">
        <v>0</v>
      </c>
      <c r="I466" s="193">
        <f t="shared" si="78"/>
        <v>0</v>
      </c>
      <c r="J466" s="193">
        <f t="shared" si="79"/>
        <v>0</v>
      </c>
      <c r="K466" s="138">
        <v>2132.8305187199999</v>
      </c>
      <c r="L466" s="192">
        <f t="shared" si="80"/>
        <v>2132.8305187199999</v>
      </c>
      <c r="M466" s="192">
        <f t="shared" si="81"/>
        <v>0</v>
      </c>
      <c r="N466" s="192">
        <f t="shared" si="82"/>
        <v>0</v>
      </c>
      <c r="O466" s="192">
        <v>2205.3827193554262</v>
      </c>
      <c r="P466" s="192">
        <f t="shared" si="83"/>
        <v>2205.3827193554262</v>
      </c>
      <c r="Q466" s="192">
        <f t="shared" si="84"/>
        <v>0</v>
      </c>
      <c r="R466" s="192">
        <f t="shared" si="85"/>
        <v>0</v>
      </c>
      <c r="S466" s="192">
        <f t="shared" si="86"/>
        <v>4338.2132380754265</v>
      </c>
      <c r="T466" s="192">
        <f t="shared" si="87"/>
        <v>0</v>
      </c>
      <c r="U466" s="192">
        <f t="shared" si="88"/>
        <v>0</v>
      </c>
    </row>
    <row r="467" spans="1:21" s="137" customFormat="1" ht="12">
      <c r="A467" s="161">
        <v>1075</v>
      </c>
      <c r="B467" s="161" t="s">
        <v>396</v>
      </c>
      <c r="C467" s="161" t="s">
        <v>397</v>
      </c>
      <c r="D467" s="161" t="s">
        <v>511</v>
      </c>
      <c r="E467" s="161" t="s">
        <v>271</v>
      </c>
      <c r="F467" s="192">
        <v>24.9969906426</v>
      </c>
      <c r="G467" s="192">
        <v>0</v>
      </c>
      <c r="H467" s="192">
        <v>0</v>
      </c>
      <c r="I467" s="193">
        <f t="shared" si="78"/>
        <v>0</v>
      </c>
      <c r="J467" s="193">
        <f t="shared" si="79"/>
        <v>0</v>
      </c>
      <c r="K467" s="138">
        <v>2304.9184407900002</v>
      </c>
      <c r="L467" s="192">
        <f t="shared" si="80"/>
        <v>2304.9184407900002</v>
      </c>
      <c r="M467" s="192">
        <f t="shared" si="81"/>
        <v>0</v>
      </c>
      <c r="N467" s="192">
        <f t="shared" si="82"/>
        <v>0</v>
      </c>
      <c r="O467" s="192">
        <v>636.61717847912882</v>
      </c>
      <c r="P467" s="192">
        <f t="shared" si="83"/>
        <v>636.61717847912882</v>
      </c>
      <c r="Q467" s="192">
        <f t="shared" si="84"/>
        <v>0</v>
      </c>
      <c r="R467" s="192">
        <f t="shared" si="85"/>
        <v>0</v>
      </c>
      <c r="S467" s="192">
        <f t="shared" si="86"/>
        <v>2941.5356192691288</v>
      </c>
      <c r="T467" s="192">
        <f t="shared" si="87"/>
        <v>0</v>
      </c>
      <c r="U467" s="192">
        <f t="shared" si="88"/>
        <v>0</v>
      </c>
    </row>
    <row r="468" spans="1:21" s="137" customFormat="1" ht="12">
      <c r="A468" s="161">
        <v>1076</v>
      </c>
      <c r="B468" s="161" t="s">
        <v>396</v>
      </c>
      <c r="C468" s="161" t="s">
        <v>397</v>
      </c>
      <c r="D468" s="161" t="s">
        <v>508</v>
      </c>
      <c r="E468" s="161" t="s">
        <v>271</v>
      </c>
      <c r="F468" s="192">
        <v>23.0196858073</v>
      </c>
      <c r="G468" s="192">
        <v>0</v>
      </c>
      <c r="H468" s="192">
        <v>0</v>
      </c>
      <c r="I468" s="193">
        <f t="shared" si="78"/>
        <v>0</v>
      </c>
      <c r="J468" s="193">
        <f t="shared" si="79"/>
        <v>0</v>
      </c>
      <c r="K468" s="138">
        <v>648.535955102</v>
      </c>
      <c r="L468" s="192">
        <f t="shared" si="80"/>
        <v>648.535955102</v>
      </c>
      <c r="M468" s="192">
        <f t="shared" si="81"/>
        <v>0</v>
      </c>
      <c r="N468" s="192">
        <f t="shared" si="82"/>
        <v>0</v>
      </c>
      <c r="O468" s="192">
        <v>126.10607314778112</v>
      </c>
      <c r="P468" s="192">
        <f t="shared" si="83"/>
        <v>126.10607314778112</v>
      </c>
      <c r="Q468" s="192">
        <f t="shared" si="84"/>
        <v>0</v>
      </c>
      <c r="R468" s="192">
        <f t="shared" si="85"/>
        <v>0</v>
      </c>
      <c r="S468" s="192">
        <f t="shared" si="86"/>
        <v>774.64202824978111</v>
      </c>
      <c r="T468" s="192">
        <f t="shared" si="87"/>
        <v>0</v>
      </c>
      <c r="U468" s="192">
        <f t="shared" si="88"/>
        <v>0</v>
      </c>
    </row>
    <row r="469" spans="1:21" s="137" customFormat="1" ht="12">
      <c r="A469" s="161">
        <v>1077</v>
      </c>
      <c r="B469" s="161" t="s">
        <v>396</v>
      </c>
      <c r="C469" s="161" t="s">
        <v>397</v>
      </c>
      <c r="D469" s="161" t="s">
        <v>489</v>
      </c>
      <c r="E469" s="161" t="s">
        <v>271</v>
      </c>
      <c r="F469" s="192">
        <v>0.14009444738499999</v>
      </c>
      <c r="G469" s="192">
        <v>0</v>
      </c>
      <c r="H469" s="192">
        <v>0</v>
      </c>
      <c r="I469" s="193">
        <f t="shared" si="78"/>
        <v>0</v>
      </c>
      <c r="J469" s="193">
        <f t="shared" si="79"/>
        <v>0</v>
      </c>
      <c r="K469" s="138">
        <v>0</v>
      </c>
      <c r="L469" s="192">
        <f t="shared" si="80"/>
        <v>0</v>
      </c>
      <c r="M469" s="192">
        <f t="shared" si="81"/>
        <v>0</v>
      </c>
      <c r="N469" s="192">
        <f t="shared" si="82"/>
        <v>0</v>
      </c>
      <c r="O469" s="192">
        <v>5.1511886305974537</v>
      </c>
      <c r="P469" s="192">
        <f t="shared" si="83"/>
        <v>5.1511886305974537</v>
      </c>
      <c r="Q469" s="192">
        <f t="shared" si="84"/>
        <v>0</v>
      </c>
      <c r="R469" s="192">
        <f t="shared" si="85"/>
        <v>0</v>
      </c>
      <c r="S469" s="192">
        <f t="shared" si="86"/>
        <v>5.1511886305974537</v>
      </c>
      <c r="T469" s="192">
        <f t="shared" si="87"/>
        <v>0</v>
      </c>
      <c r="U469" s="192">
        <f t="shared" si="88"/>
        <v>0</v>
      </c>
    </row>
    <row r="470" spans="1:21" s="137" customFormat="1" ht="12">
      <c r="A470" s="161">
        <v>1101</v>
      </c>
      <c r="B470" s="161" t="s">
        <v>396</v>
      </c>
      <c r="C470" s="161" t="s">
        <v>455</v>
      </c>
      <c r="D470" s="161" t="s">
        <v>512</v>
      </c>
      <c r="E470" s="161" t="s">
        <v>130</v>
      </c>
      <c r="F470" s="192">
        <v>130.49394543599999</v>
      </c>
      <c r="G470" s="192">
        <v>115.56784995799998</v>
      </c>
      <c r="H470" s="192">
        <v>14.926095478000001</v>
      </c>
      <c r="I470" s="193">
        <f t="shared" si="78"/>
        <v>0.88561848269565557</v>
      </c>
      <c r="J470" s="193">
        <f t="shared" si="79"/>
        <v>0.11438151730434443</v>
      </c>
      <c r="K470" s="138">
        <v>2189</v>
      </c>
      <c r="L470" s="192">
        <f t="shared" si="80"/>
        <v>0</v>
      </c>
      <c r="M470" s="192">
        <f t="shared" si="81"/>
        <v>1938.61885862079</v>
      </c>
      <c r="N470" s="192">
        <f t="shared" si="82"/>
        <v>250.38114137920994</v>
      </c>
      <c r="O470" s="192">
        <v>158.22444657258342</v>
      </c>
      <c r="P470" s="192">
        <f t="shared" si="83"/>
        <v>0</v>
      </c>
      <c r="Q470" s="192">
        <f t="shared" si="84"/>
        <v>140.12649429897115</v>
      </c>
      <c r="R470" s="192">
        <f t="shared" si="85"/>
        <v>18.097952273612272</v>
      </c>
      <c r="S470" s="192">
        <f t="shared" si="86"/>
        <v>0</v>
      </c>
      <c r="T470" s="192">
        <f t="shared" si="87"/>
        <v>2078.745352919761</v>
      </c>
      <c r="U470" s="192">
        <f t="shared" si="88"/>
        <v>268.4790936528222</v>
      </c>
    </row>
    <row r="471" spans="1:21" s="137" customFormat="1" ht="12">
      <c r="A471" s="161">
        <v>1102</v>
      </c>
      <c r="B471" s="161" t="s">
        <v>396</v>
      </c>
      <c r="C471" s="161" t="s">
        <v>455</v>
      </c>
      <c r="D471" s="161" t="s">
        <v>512</v>
      </c>
      <c r="E471" s="161" t="s">
        <v>130</v>
      </c>
      <c r="F471" s="192">
        <v>38.066285442500003</v>
      </c>
      <c r="G471" s="192">
        <v>38.066285442500003</v>
      </c>
      <c r="H471" s="192">
        <v>0</v>
      </c>
      <c r="I471" s="193">
        <f t="shared" si="78"/>
        <v>1</v>
      </c>
      <c r="J471" s="193">
        <f t="shared" si="79"/>
        <v>0</v>
      </c>
      <c r="K471" s="138">
        <v>1681</v>
      </c>
      <c r="L471" s="192">
        <f t="shared" si="80"/>
        <v>0</v>
      </c>
      <c r="M471" s="192">
        <f t="shared" si="81"/>
        <v>1681</v>
      </c>
      <c r="N471" s="192">
        <f t="shared" si="82"/>
        <v>0</v>
      </c>
      <c r="O471" s="192">
        <v>238.07524863548656</v>
      </c>
      <c r="P471" s="192">
        <f t="shared" si="83"/>
        <v>0</v>
      </c>
      <c r="Q471" s="192">
        <f t="shared" si="84"/>
        <v>238.07524863548656</v>
      </c>
      <c r="R471" s="192">
        <f t="shared" si="85"/>
        <v>0</v>
      </c>
      <c r="S471" s="192">
        <f t="shared" si="86"/>
        <v>0</v>
      </c>
      <c r="T471" s="192">
        <f t="shared" si="87"/>
        <v>1919.0752486354866</v>
      </c>
      <c r="U471" s="192">
        <f t="shared" si="88"/>
        <v>0</v>
      </c>
    </row>
    <row r="472" spans="1:21" s="137" customFormat="1" ht="12">
      <c r="A472" s="161">
        <v>1103</v>
      </c>
      <c r="B472" s="161" t="s">
        <v>396</v>
      </c>
      <c r="C472" s="161" t="s">
        <v>455</v>
      </c>
      <c r="D472" s="161" t="s">
        <v>512</v>
      </c>
      <c r="E472" s="161" t="s">
        <v>130</v>
      </c>
      <c r="F472" s="192">
        <v>45.657651241700002</v>
      </c>
      <c r="G472" s="192">
        <v>45.657651241700002</v>
      </c>
      <c r="H472" s="192">
        <v>0</v>
      </c>
      <c r="I472" s="193">
        <f t="shared" si="78"/>
        <v>1</v>
      </c>
      <c r="J472" s="193">
        <f t="shared" si="79"/>
        <v>0</v>
      </c>
      <c r="K472" s="138">
        <v>1702</v>
      </c>
      <c r="L472" s="192">
        <f t="shared" si="80"/>
        <v>0</v>
      </c>
      <c r="M472" s="192">
        <f t="shared" si="81"/>
        <v>1702</v>
      </c>
      <c r="N472" s="192">
        <f t="shared" si="82"/>
        <v>0</v>
      </c>
      <c r="O472" s="192">
        <v>344.50841449630235</v>
      </c>
      <c r="P472" s="192">
        <f t="shared" si="83"/>
        <v>0</v>
      </c>
      <c r="Q472" s="192">
        <f t="shared" si="84"/>
        <v>344.50841449630235</v>
      </c>
      <c r="R472" s="192">
        <f t="shared" si="85"/>
        <v>0</v>
      </c>
      <c r="S472" s="192">
        <f t="shared" si="86"/>
        <v>0</v>
      </c>
      <c r="T472" s="192">
        <f t="shared" si="87"/>
        <v>2046.5084144963023</v>
      </c>
      <c r="U472" s="192">
        <f t="shared" si="88"/>
        <v>0</v>
      </c>
    </row>
    <row r="473" spans="1:21" s="137" customFormat="1" ht="12">
      <c r="A473" s="161">
        <v>1104</v>
      </c>
      <c r="B473" s="161" t="s">
        <v>396</v>
      </c>
      <c r="C473" s="161" t="s">
        <v>455</v>
      </c>
      <c r="D473" s="161" t="s">
        <v>512</v>
      </c>
      <c r="E473" s="161" t="s">
        <v>130</v>
      </c>
      <c r="F473" s="192">
        <v>69.646123585500007</v>
      </c>
      <c r="G473" s="192">
        <v>69.646123585500007</v>
      </c>
      <c r="H473" s="192">
        <v>0</v>
      </c>
      <c r="I473" s="193">
        <f t="shared" si="78"/>
        <v>1</v>
      </c>
      <c r="J473" s="193">
        <f t="shared" si="79"/>
        <v>0</v>
      </c>
      <c r="K473" s="138">
        <v>3232</v>
      </c>
      <c r="L473" s="192">
        <f t="shared" si="80"/>
        <v>0</v>
      </c>
      <c r="M473" s="192">
        <f t="shared" si="81"/>
        <v>3232</v>
      </c>
      <c r="N473" s="192">
        <f t="shared" si="82"/>
        <v>0</v>
      </c>
      <c r="O473" s="192">
        <v>257.75607910932763</v>
      </c>
      <c r="P473" s="192">
        <f t="shared" si="83"/>
        <v>0</v>
      </c>
      <c r="Q473" s="192">
        <f t="shared" si="84"/>
        <v>257.75607910932763</v>
      </c>
      <c r="R473" s="192">
        <f t="shared" si="85"/>
        <v>0</v>
      </c>
      <c r="S473" s="192">
        <f t="shared" si="86"/>
        <v>0</v>
      </c>
      <c r="T473" s="192">
        <f t="shared" si="87"/>
        <v>3489.7560791093274</v>
      </c>
      <c r="U473" s="192">
        <f t="shared" si="88"/>
        <v>0</v>
      </c>
    </row>
    <row r="474" spans="1:21" s="137" customFormat="1" ht="12">
      <c r="A474" s="161">
        <v>1105</v>
      </c>
      <c r="B474" s="161" t="s">
        <v>396</v>
      </c>
      <c r="C474" s="161" t="s">
        <v>455</v>
      </c>
      <c r="D474" s="161" t="s">
        <v>512</v>
      </c>
      <c r="E474" s="161" t="s">
        <v>130</v>
      </c>
      <c r="F474" s="192">
        <v>59.529220851399998</v>
      </c>
      <c r="G474" s="192">
        <v>59.529220851399998</v>
      </c>
      <c r="H474" s="192">
        <v>0</v>
      </c>
      <c r="I474" s="193">
        <f t="shared" si="78"/>
        <v>1</v>
      </c>
      <c r="J474" s="193">
        <f t="shared" si="79"/>
        <v>0</v>
      </c>
      <c r="K474" s="138">
        <v>2412</v>
      </c>
      <c r="L474" s="192">
        <f t="shared" si="80"/>
        <v>0</v>
      </c>
      <c r="M474" s="192">
        <f t="shared" si="81"/>
        <v>2412</v>
      </c>
      <c r="N474" s="192">
        <f t="shared" si="82"/>
        <v>0</v>
      </c>
      <c r="O474" s="192">
        <v>363.40437540243886</v>
      </c>
      <c r="P474" s="192">
        <f t="shared" si="83"/>
        <v>0</v>
      </c>
      <c r="Q474" s="192">
        <f t="shared" si="84"/>
        <v>363.40437540243886</v>
      </c>
      <c r="R474" s="192">
        <f t="shared" si="85"/>
        <v>0</v>
      </c>
      <c r="S474" s="192">
        <f t="shared" si="86"/>
        <v>0</v>
      </c>
      <c r="T474" s="192">
        <f t="shared" si="87"/>
        <v>2775.4043754024387</v>
      </c>
      <c r="U474" s="192">
        <f t="shared" si="88"/>
        <v>0</v>
      </c>
    </row>
    <row r="475" spans="1:21" s="137" customFormat="1" ht="12">
      <c r="A475" s="161">
        <v>1106</v>
      </c>
      <c r="B475" s="161" t="s">
        <v>396</v>
      </c>
      <c r="C475" s="161" t="s">
        <v>455</v>
      </c>
      <c r="D475" s="161" t="s">
        <v>512</v>
      </c>
      <c r="E475" s="161" t="s">
        <v>130</v>
      </c>
      <c r="F475" s="192">
        <v>24.877641025999999</v>
      </c>
      <c r="G475" s="192">
        <v>24.877641025999999</v>
      </c>
      <c r="H475" s="192">
        <v>0</v>
      </c>
      <c r="I475" s="193">
        <f t="shared" si="78"/>
        <v>1</v>
      </c>
      <c r="J475" s="193">
        <f t="shared" si="79"/>
        <v>0</v>
      </c>
      <c r="K475" s="138">
        <v>1438</v>
      </c>
      <c r="L475" s="192">
        <f t="shared" si="80"/>
        <v>0</v>
      </c>
      <c r="M475" s="192">
        <f t="shared" si="81"/>
        <v>1438</v>
      </c>
      <c r="N475" s="192">
        <f t="shared" si="82"/>
        <v>0</v>
      </c>
      <c r="O475" s="192">
        <v>107.98765304108842</v>
      </c>
      <c r="P475" s="192">
        <f t="shared" si="83"/>
        <v>0</v>
      </c>
      <c r="Q475" s="192">
        <f t="shared" si="84"/>
        <v>107.98765304108842</v>
      </c>
      <c r="R475" s="192">
        <f t="shared" si="85"/>
        <v>0</v>
      </c>
      <c r="S475" s="192">
        <f t="shared" si="86"/>
        <v>0</v>
      </c>
      <c r="T475" s="192">
        <f t="shared" si="87"/>
        <v>1545.9876530410884</v>
      </c>
      <c r="U475" s="192">
        <f t="shared" si="88"/>
        <v>0</v>
      </c>
    </row>
    <row r="476" spans="1:21" s="137" customFormat="1" ht="12">
      <c r="A476" s="161">
        <v>1107</v>
      </c>
      <c r="B476" s="161" t="s">
        <v>396</v>
      </c>
      <c r="C476" s="161" t="s">
        <v>455</v>
      </c>
      <c r="D476" s="161" t="s">
        <v>513</v>
      </c>
      <c r="E476" s="161" t="s">
        <v>130</v>
      </c>
      <c r="F476" s="192">
        <v>1.1259221640731463</v>
      </c>
      <c r="G476" s="192">
        <v>1.12589904633</v>
      </c>
      <c r="H476" s="192">
        <v>2.3117743146199999E-5</v>
      </c>
      <c r="I476" s="193">
        <f t="shared" si="78"/>
        <v>0.99997946772531543</v>
      </c>
      <c r="J476" s="193">
        <f t="shared" si="79"/>
        <v>2.0532274684570417E-5</v>
      </c>
      <c r="K476" s="138">
        <v>0</v>
      </c>
      <c r="L476" s="192">
        <f t="shared" si="80"/>
        <v>0</v>
      </c>
      <c r="M476" s="192">
        <f t="shared" si="81"/>
        <v>0</v>
      </c>
      <c r="N476" s="192">
        <f t="shared" si="82"/>
        <v>0</v>
      </c>
      <c r="O476" s="192">
        <v>11.807468776029458</v>
      </c>
      <c r="P476" s="192">
        <f t="shared" si="83"/>
        <v>0</v>
      </c>
      <c r="Q476" s="192">
        <f t="shared" si="84"/>
        <v>11.807226341837218</v>
      </c>
      <c r="R476" s="192">
        <f t="shared" si="85"/>
        <v>2.4243419223892528E-4</v>
      </c>
      <c r="S476" s="192">
        <f t="shared" si="86"/>
        <v>0</v>
      </c>
      <c r="T476" s="192">
        <f t="shared" si="87"/>
        <v>11.807226341837218</v>
      </c>
      <c r="U476" s="192">
        <f t="shared" si="88"/>
        <v>2.4243419223892528E-4</v>
      </c>
    </row>
    <row r="477" spans="1:21" s="137" customFormat="1" ht="12">
      <c r="A477" s="161">
        <v>1108</v>
      </c>
      <c r="B477" s="161" t="s">
        <v>396</v>
      </c>
      <c r="C477" s="161" t="s">
        <v>455</v>
      </c>
      <c r="D477" s="161" t="s">
        <v>514</v>
      </c>
      <c r="E477" s="161" t="s">
        <v>130</v>
      </c>
      <c r="F477" s="192">
        <v>113.049420621</v>
      </c>
      <c r="G477" s="192">
        <v>113.049420621</v>
      </c>
      <c r="H477" s="192">
        <v>0</v>
      </c>
      <c r="I477" s="193">
        <f t="shared" si="78"/>
        <v>1</v>
      </c>
      <c r="J477" s="193">
        <f t="shared" si="79"/>
        <v>0</v>
      </c>
      <c r="K477" s="138">
        <v>5237.0940000000001</v>
      </c>
      <c r="L477" s="192">
        <f t="shared" si="80"/>
        <v>0</v>
      </c>
      <c r="M477" s="192">
        <f t="shared" si="81"/>
        <v>5237.0940000000001</v>
      </c>
      <c r="N477" s="192">
        <f t="shared" si="82"/>
        <v>0</v>
      </c>
      <c r="O477" s="192">
        <v>1324.7879522459486</v>
      </c>
      <c r="P477" s="192">
        <f t="shared" si="83"/>
        <v>0</v>
      </c>
      <c r="Q477" s="192">
        <f t="shared" si="84"/>
        <v>1324.7879522459486</v>
      </c>
      <c r="R477" s="192">
        <f t="shared" si="85"/>
        <v>0</v>
      </c>
      <c r="S477" s="192">
        <f t="shared" si="86"/>
        <v>0</v>
      </c>
      <c r="T477" s="192">
        <f t="shared" si="87"/>
        <v>6561.8819522459489</v>
      </c>
      <c r="U477" s="192">
        <f t="shared" si="88"/>
        <v>0</v>
      </c>
    </row>
    <row r="478" spans="1:21" s="137" customFormat="1" ht="12">
      <c r="A478" s="161">
        <v>1109</v>
      </c>
      <c r="B478" s="161" t="s">
        <v>396</v>
      </c>
      <c r="C478" s="161" t="s">
        <v>455</v>
      </c>
      <c r="D478" s="161" t="s">
        <v>513</v>
      </c>
      <c r="E478" s="161" t="s">
        <v>130</v>
      </c>
      <c r="F478" s="192">
        <v>163.21637578229999</v>
      </c>
      <c r="G478" s="192">
        <v>46.614822707299993</v>
      </c>
      <c r="H478" s="192">
        <v>116.601553075</v>
      </c>
      <c r="I478" s="193">
        <f t="shared" si="78"/>
        <v>0.28560138334082003</v>
      </c>
      <c r="J478" s="193">
        <f t="shared" si="79"/>
        <v>0.71439861665918003</v>
      </c>
      <c r="K478" s="138">
        <v>9877.4795028200006</v>
      </c>
      <c r="L478" s="192">
        <f t="shared" si="80"/>
        <v>0</v>
      </c>
      <c r="M478" s="192">
        <f t="shared" si="81"/>
        <v>2821.0218099259873</v>
      </c>
      <c r="N478" s="192">
        <f t="shared" si="82"/>
        <v>7056.4576928940141</v>
      </c>
      <c r="O478" s="192">
        <v>360.40149598217039</v>
      </c>
      <c r="P478" s="192">
        <f t="shared" si="83"/>
        <v>0</v>
      </c>
      <c r="Q478" s="192">
        <f t="shared" si="84"/>
        <v>102.93116581060886</v>
      </c>
      <c r="R478" s="192">
        <f t="shared" si="85"/>
        <v>257.47033017156156</v>
      </c>
      <c r="S478" s="192">
        <f t="shared" si="86"/>
        <v>0</v>
      </c>
      <c r="T478" s="192">
        <f t="shared" si="87"/>
        <v>2923.9529757365963</v>
      </c>
      <c r="U478" s="192">
        <f t="shared" si="88"/>
        <v>7313.9280230655759</v>
      </c>
    </row>
    <row r="479" spans="1:21" s="137" customFormat="1" ht="12">
      <c r="A479" s="161">
        <v>1110</v>
      </c>
      <c r="B479" s="161" t="s">
        <v>396</v>
      </c>
      <c r="C479" s="161" t="s">
        <v>455</v>
      </c>
      <c r="D479" s="161" t="s">
        <v>515</v>
      </c>
      <c r="E479" s="161" t="s">
        <v>130</v>
      </c>
      <c r="F479" s="192">
        <v>6.4240904581378899</v>
      </c>
      <c r="G479" s="192">
        <v>2.1037637409899999</v>
      </c>
      <c r="H479" s="192">
        <v>4.3203267171478901</v>
      </c>
      <c r="I479" s="193">
        <f t="shared" si="78"/>
        <v>0.32748040437771242</v>
      </c>
      <c r="J479" s="193">
        <f t="shared" si="79"/>
        <v>0.67251959562228758</v>
      </c>
      <c r="K479" s="138">
        <v>0</v>
      </c>
      <c r="L479" s="192">
        <f t="shared" si="80"/>
        <v>0</v>
      </c>
      <c r="M479" s="192">
        <f t="shared" si="81"/>
        <v>0</v>
      </c>
      <c r="N479" s="192">
        <f t="shared" si="82"/>
        <v>0</v>
      </c>
      <c r="O479" s="192">
        <v>24.381420733313945</v>
      </c>
      <c r="P479" s="192">
        <f t="shared" si="83"/>
        <v>0</v>
      </c>
      <c r="Q479" s="192">
        <f t="shared" si="84"/>
        <v>7.9844375210487923</v>
      </c>
      <c r="R479" s="192">
        <f t="shared" si="85"/>
        <v>16.396983212265152</v>
      </c>
      <c r="S479" s="192">
        <f t="shared" si="86"/>
        <v>0</v>
      </c>
      <c r="T479" s="192">
        <f t="shared" si="87"/>
        <v>7.9844375210487923</v>
      </c>
      <c r="U479" s="192">
        <f t="shared" si="88"/>
        <v>16.396983212265152</v>
      </c>
    </row>
    <row r="480" spans="1:21" s="137" customFormat="1" ht="12">
      <c r="A480" s="161">
        <v>1111</v>
      </c>
      <c r="B480" s="161" t="s">
        <v>396</v>
      </c>
      <c r="C480" s="161" t="s">
        <v>455</v>
      </c>
      <c r="D480" s="161" t="s">
        <v>515</v>
      </c>
      <c r="E480" s="161" t="s">
        <v>130</v>
      </c>
      <c r="F480" s="192">
        <v>96.674831606400005</v>
      </c>
      <c r="G480" s="192">
        <v>96.674831606400005</v>
      </c>
      <c r="H480" s="192">
        <v>0</v>
      </c>
      <c r="I480" s="193">
        <f t="shared" si="78"/>
        <v>1</v>
      </c>
      <c r="J480" s="193">
        <f t="shared" si="79"/>
        <v>0</v>
      </c>
      <c r="K480" s="138">
        <v>7726.1840000000002</v>
      </c>
      <c r="L480" s="192">
        <f t="shared" si="80"/>
        <v>0</v>
      </c>
      <c r="M480" s="192">
        <f t="shared" si="81"/>
        <v>7726.1840000000002</v>
      </c>
      <c r="N480" s="192">
        <f t="shared" si="82"/>
        <v>0</v>
      </c>
      <c r="O480" s="192">
        <v>1619.075106345839</v>
      </c>
      <c r="P480" s="192">
        <f t="shared" si="83"/>
        <v>0</v>
      </c>
      <c r="Q480" s="192">
        <f t="shared" si="84"/>
        <v>1619.075106345839</v>
      </c>
      <c r="R480" s="192">
        <f t="shared" si="85"/>
        <v>0</v>
      </c>
      <c r="S480" s="192">
        <f t="shared" si="86"/>
        <v>0</v>
      </c>
      <c r="T480" s="192">
        <f t="shared" si="87"/>
        <v>9345.2591063458385</v>
      </c>
      <c r="U480" s="192">
        <f t="shared" si="88"/>
        <v>0</v>
      </c>
    </row>
    <row r="481" spans="1:21" s="137" customFormat="1" ht="12">
      <c r="A481" s="161">
        <v>1117</v>
      </c>
      <c r="B481" s="161" t="s">
        <v>396</v>
      </c>
      <c r="C481" s="161" t="s">
        <v>455</v>
      </c>
      <c r="D481" s="161" t="s">
        <v>515</v>
      </c>
      <c r="E481" s="161" t="s">
        <v>130</v>
      </c>
      <c r="F481" s="192">
        <v>32.438802515799999</v>
      </c>
      <c r="G481" s="192">
        <v>32.438802515799999</v>
      </c>
      <c r="H481" s="192">
        <v>0</v>
      </c>
      <c r="I481" s="193">
        <f t="shared" si="78"/>
        <v>1</v>
      </c>
      <c r="J481" s="193">
        <f t="shared" si="79"/>
        <v>0</v>
      </c>
      <c r="K481" s="138">
        <v>1337.6</v>
      </c>
      <c r="L481" s="192">
        <f t="shared" si="80"/>
        <v>0</v>
      </c>
      <c r="M481" s="192">
        <f t="shared" si="81"/>
        <v>1337.6</v>
      </c>
      <c r="N481" s="192">
        <f t="shared" si="82"/>
        <v>0</v>
      </c>
      <c r="O481" s="192">
        <v>10.905914503257261</v>
      </c>
      <c r="P481" s="192">
        <f t="shared" si="83"/>
        <v>0</v>
      </c>
      <c r="Q481" s="192">
        <f t="shared" si="84"/>
        <v>10.905914503257261</v>
      </c>
      <c r="R481" s="192">
        <f t="shared" si="85"/>
        <v>0</v>
      </c>
      <c r="S481" s="192">
        <f t="shared" si="86"/>
        <v>0</v>
      </c>
      <c r="T481" s="192">
        <f t="shared" si="87"/>
        <v>1348.5059145032571</v>
      </c>
      <c r="U481" s="192">
        <f t="shared" si="88"/>
        <v>0</v>
      </c>
    </row>
    <row r="482" spans="1:21" s="137" customFormat="1" ht="12">
      <c r="A482" s="161">
        <v>1118</v>
      </c>
      <c r="B482" s="161" t="s">
        <v>396</v>
      </c>
      <c r="C482" s="161" t="s">
        <v>455</v>
      </c>
      <c r="D482" s="161" t="s">
        <v>514</v>
      </c>
      <c r="E482" s="161" t="s">
        <v>130</v>
      </c>
      <c r="F482" s="192">
        <v>75.703278578449996</v>
      </c>
      <c r="G482" s="192">
        <v>72.782532392899995</v>
      </c>
      <c r="H482" s="192">
        <v>2.9207461855500001</v>
      </c>
      <c r="I482" s="193">
        <f t="shared" si="78"/>
        <v>0.96141849811004843</v>
      </c>
      <c r="J482" s="193">
        <f t="shared" si="79"/>
        <v>3.8581501889951575E-2</v>
      </c>
      <c r="K482" s="138">
        <v>4919.93</v>
      </c>
      <c r="L482" s="192">
        <f t="shared" si="80"/>
        <v>0</v>
      </c>
      <c r="M482" s="192">
        <f t="shared" si="81"/>
        <v>4730.111711406571</v>
      </c>
      <c r="N482" s="192">
        <f t="shared" si="82"/>
        <v>189.81828859342946</v>
      </c>
      <c r="O482" s="192">
        <v>51.858479347672265</v>
      </c>
      <c r="P482" s="192">
        <f t="shared" si="83"/>
        <v>0</v>
      </c>
      <c r="Q482" s="192">
        <f t="shared" si="84"/>
        <v>49.857701328710036</v>
      </c>
      <c r="R482" s="192">
        <f t="shared" si="85"/>
        <v>2.0007780189622322</v>
      </c>
      <c r="S482" s="192">
        <f t="shared" si="86"/>
        <v>0</v>
      </c>
      <c r="T482" s="192">
        <f t="shared" si="87"/>
        <v>4779.9694127352814</v>
      </c>
      <c r="U482" s="192">
        <f t="shared" si="88"/>
        <v>191.81906661239168</v>
      </c>
    </row>
    <row r="483" spans="1:21" s="137" customFormat="1" ht="12">
      <c r="A483" s="161">
        <v>1119</v>
      </c>
      <c r="B483" s="161" t="s">
        <v>396</v>
      </c>
      <c r="C483" s="161" t="s">
        <v>455</v>
      </c>
      <c r="D483" s="161" t="s">
        <v>515</v>
      </c>
      <c r="E483" s="161" t="s">
        <v>130</v>
      </c>
      <c r="F483" s="192">
        <v>147.4120176468</v>
      </c>
      <c r="G483" s="192">
        <v>87.301256403400004</v>
      </c>
      <c r="H483" s="192">
        <v>60.110761243399999</v>
      </c>
      <c r="I483" s="193">
        <f t="shared" si="78"/>
        <v>0.59222618207814159</v>
      </c>
      <c r="J483" s="193">
        <f t="shared" si="79"/>
        <v>0.40777381792185841</v>
      </c>
      <c r="K483" s="138">
        <v>6901.3692930200004</v>
      </c>
      <c r="L483" s="192">
        <f t="shared" si="80"/>
        <v>0</v>
      </c>
      <c r="M483" s="192">
        <f t="shared" si="81"/>
        <v>4087.1715875165582</v>
      </c>
      <c r="N483" s="192">
        <f t="shared" si="82"/>
        <v>2814.1977055034422</v>
      </c>
      <c r="O483" s="192">
        <v>0</v>
      </c>
      <c r="P483" s="192">
        <f t="shared" si="83"/>
        <v>0</v>
      </c>
      <c r="Q483" s="192">
        <f t="shared" si="84"/>
        <v>0</v>
      </c>
      <c r="R483" s="192">
        <f t="shared" si="85"/>
        <v>0</v>
      </c>
      <c r="S483" s="192">
        <f t="shared" si="86"/>
        <v>0</v>
      </c>
      <c r="T483" s="192">
        <f t="shared" si="87"/>
        <v>4087.1715875165582</v>
      </c>
      <c r="U483" s="192">
        <f t="shared" si="88"/>
        <v>2814.1977055034422</v>
      </c>
    </row>
    <row r="484" spans="1:21" s="137" customFormat="1" ht="12">
      <c r="A484" s="161">
        <v>1120</v>
      </c>
      <c r="B484" s="161" t="s">
        <v>396</v>
      </c>
      <c r="C484" s="161" t="s">
        <v>455</v>
      </c>
      <c r="D484" s="161" t="s">
        <v>515</v>
      </c>
      <c r="E484" s="161" t="s">
        <v>130</v>
      </c>
      <c r="F484" s="192">
        <v>12.2017190744</v>
      </c>
      <c r="G484" s="192">
        <v>12.2017190744</v>
      </c>
      <c r="H484" s="192">
        <v>0</v>
      </c>
      <c r="I484" s="193">
        <f t="shared" si="78"/>
        <v>1</v>
      </c>
      <c r="J484" s="193">
        <f t="shared" si="79"/>
        <v>0</v>
      </c>
      <c r="K484" s="138">
        <v>606.1</v>
      </c>
      <c r="L484" s="192">
        <f t="shared" si="80"/>
        <v>0</v>
      </c>
      <c r="M484" s="192">
        <f t="shared" si="81"/>
        <v>606.1</v>
      </c>
      <c r="N484" s="192">
        <f t="shared" si="82"/>
        <v>0</v>
      </c>
      <c r="O484" s="192">
        <v>0</v>
      </c>
      <c r="P484" s="192">
        <f t="shared" si="83"/>
        <v>0</v>
      </c>
      <c r="Q484" s="192">
        <f t="shared" si="84"/>
        <v>0</v>
      </c>
      <c r="R484" s="192">
        <f t="shared" si="85"/>
        <v>0</v>
      </c>
      <c r="S484" s="192">
        <f t="shared" si="86"/>
        <v>0</v>
      </c>
      <c r="T484" s="192">
        <f t="shared" si="87"/>
        <v>606.1</v>
      </c>
      <c r="U484" s="192">
        <f t="shared" si="88"/>
        <v>0</v>
      </c>
    </row>
    <row r="485" spans="1:21" s="137" customFormat="1" ht="12">
      <c r="A485" s="161">
        <v>1121</v>
      </c>
      <c r="B485" s="161" t="s">
        <v>396</v>
      </c>
      <c r="C485" s="161" t="s">
        <v>455</v>
      </c>
      <c r="D485" s="161" t="s">
        <v>500</v>
      </c>
      <c r="E485" s="161" t="s">
        <v>130</v>
      </c>
      <c r="F485" s="192">
        <v>51.541175123544001</v>
      </c>
      <c r="G485" s="192">
        <v>0</v>
      </c>
      <c r="H485" s="192">
        <v>51.541175123544001</v>
      </c>
      <c r="I485" s="193">
        <f t="shared" si="78"/>
        <v>0</v>
      </c>
      <c r="J485" s="193">
        <f t="shared" si="79"/>
        <v>1</v>
      </c>
      <c r="K485" s="138">
        <v>3163.3687524299999</v>
      </c>
      <c r="L485" s="192">
        <f t="shared" si="80"/>
        <v>0</v>
      </c>
      <c r="M485" s="192">
        <f t="shared" si="81"/>
        <v>0</v>
      </c>
      <c r="N485" s="192">
        <f t="shared" si="82"/>
        <v>3163.3687524299999</v>
      </c>
      <c r="O485" s="192">
        <v>0</v>
      </c>
      <c r="P485" s="192">
        <f t="shared" si="83"/>
        <v>0</v>
      </c>
      <c r="Q485" s="192">
        <f t="shared" si="84"/>
        <v>0</v>
      </c>
      <c r="R485" s="192">
        <f t="shared" si="85"/>
        <v>0</v>
      </c>
      <c r="S485" s="192">
        <f t="shared" si="86"/>
        <v>0</v>
      </c>
      <c r="T485" s="192">
        <f t="shared" si="87"/>
        <v>0</v>
      </c>
      <c r="U485" s="192">
        <f t="shared" si="88"/>
        <v>3163.3687524299999</v>
      </c>
    </row>
    <row r="486" spans="1:21" s="137" customFormat="1" ht="12">
      <c r="A486" s="161">
        <v>1122</v>
      </c>
      <c r="B486" s="161" t="s">
        <v>396</v>
      </c>
      <c r="C486" s="161" t="s">
        <v>455</v>
      </c>
      <c r="D486" s="161" t="s">
        <v>501</v>
      </c>
      <c r="E486" s="161" t="s">
        <v>130</v>
      </c>
      <c r="F486" s="192">
        <v>101.8494232537718</v>
      </c>
      <c r="G486" s="192">
        <v>0</v>
      </c>
      <c r="H486" s="192">
        <v>101.8494232537718</v>
      </c>
      <c r="I486" s="193">
        <f t="shared" si="78"/>
        <v>0</v>
      </c>
      <c r="J486" s="193">
        <f t="shared" si="79"/>
        <v>1</v>
      </c>
      <c r="K486" s="138">
        <v>6552.4740798599996</v>
      </c>
      <c r="L486" s="192">
        <f t="shared" si="80"/>
        <v>0</v>
      </c>
      <c r="M486" s="192">
        <f t="shared" si="81"/>
        <v>0</v>
      </c>
      <c r="N486" s="192">
        <f t="shared" si="82"/>
        <v>6552.4740798599996</v>
      </c>
      <c r="O486" s="192">
        <v>0</v>
      </c>
      <c r="P486" s="192">
        <f t="shared" si="83"/>
        <v>0</v>
      </c>
      <c r="Q486" s="192">
        <f t="shared" si="84"/>
        <v>0</v>
      </c>
      <c r="R486" s="192">
        <f t="shared" si="85"/>
        <v>0</v>
      </c>
      <c r="S486" s="192">
        <f t="shared" si="86"/>
        <v>0</v>
      </c>
      <c r="T486" s="192">
        <f t="shared" si="87"/>
        <v>0</v>
      </c>
      <c r="U486" s="192">
        <f t="shared" si="88"/>
        <v>6552.4740798599996</v>
      </c>
    </row>
    <row r="487" spans="1:21" s="137" customFormat="1" ht="12">
      <c r="A487" s="161">
        <v>1123</v>
      </c>
      <c r="B487" s="161" t="s">
        <v>396</v>
      </c>
      <c r="C487" s="161" t="s">
        <v>455</v>
      </c>
      <c r="D487" s="161" t="s">
        <v>503</v>
      </c>
      <c r="E487" s="161" t="s">
        <v>130</v>
      </c>
      <c r="F487" s="192">
        <v>91.418503521800091</v>
      </c>
      <c r="G487" s="192">
        <v>0</v>
      </c>
      <c r="H487" s="192">
        <v>91.418503521800091</v>
      </c>
      <c r="I487" s="193">
        <f t="shared" si="78"/>
        <v>0</v>
      </c>
      <c r="J487" s="193">
        <f t="shared" si="79"/>
        <v>1</v>
      </c>
      <c r="K487" s="138">
        <v>8043.1709067199999</v>
      </c>
      <c r="L487" s="192">
        <f t="shared" si="80"/>
        <v>0</v>
      </c>
      <c r="M487" s="192">
        <f t="shared" si="81"/>
        <v>0</v>
      </c>
      <c r="N487" s="192">
        <f t="shared" si="82"/>
        <v>8043.1709067199999</v>
      </c>
      <c r="O487" s="192">
        <v>0</v>
      </c>
      <c r="P487" s="192">
        <f t="shared" si="83"/>
        <v>0</v>
      </c>
      <c r="Q487" s="192">
        <f t="shared" si="84"/>
        <v>0</v>
      </c>
      <c r="R487" s="192">
        <f t="shared" si="85"/>
        <v>0</v>
      </c>
      <c r="S487" s="192">
        <f t="shared" si="86"/>
        <v>0</v>
      </c>
      <c r="T487" s="192">
        <f t="shared" si="87"/>
        <v>0</v>
      </c>
      <c r="U487" s="192">
        <f t="shared" si="88"/>
        <v>8043.1709067199999</v>
      </c>
    </row>
    <row r="488" spans="1:21" s="137" customFormat="1" ht="12">
      <c r="A488" s="161">
        <v>1124</v>
      </c>
      <c r="B488" s="161" t="s">
        <v>396</v>
      </c>
      <c r="C488" s="161" t="s">
        <v>455</v>
      </c>
      <c r="D488" s="161" t="s">
        <v>502</v>
      </c>
      <c r="E488" s="161" t="s">
        <v>130</v>
      </c>
      <c r="F488" s="192">
        <v>67.877003154899995</v>
      </c>
      <c r="G488" s="192">
        <v>20.553535731199993</v>
      </c>
      <c r="H488" s="192">
        <v>47.323467423700002</v>
      </c>
      <c r="I488" s="193">
        <f t="shared" si="78"/>
        <v>0.30280558622034931</v>
      </c>
      <c r="J488" s="193">
        <f t="shared" si="79"/>
        <v>0.69719441377965063</v>
      </c>
      <c r="K488" s="138">
        <v>3449.4986752300001</v>
      </c>
      <c r="L488" s="192">
        <f t="shared" si="80"/>
        <v>0</v>
      </c>
      <c r="M488" s="192">
        <f t="shared" si="81"/>
        <v>1044.5274685193385</v>
      </c>
      <c r="N488" s="192">
        <f t="shared" si="82"/>
        <v>2404.9712067106616</v>
      </c>
      <c r="O488" s="192">
        <v>0</v>
      </c>
      <c r="P488" s="192">
        <f t="shared" si="83"/>
        <v>0</v>
      </c>
      <c r="Q488" s="192">
        <f t="shared" si="84"/>
        <v>0</v>
      </c>
      <c r="R488" s="192">
        <f t="shared" si="85"/>
        <v>0</v>
      </c>
      <c r="S488" s="192">
        <f t="shared" si="86"/>
        <v>0</v>
      </c>
      <c r="T488" s="192">
        <f t="shared" si="87"/>
        <v>1044.5274685193385</v>
      </c>
      <c r="U488" s="192">
        <f t="shared" si="88"/>
        <v>2404.9712067106616</v>
      </c>
    </row>
    <row r="489" spans="1:21" s="137" customFormat="1" ht="12">
      <c r="A489" s="161">
        <v>1201</v>
      </c>
      <c r="B489" s="161" t="s">
        <v>396</v>
      </c>
      <c r="C489" s="161" t="s">
        <v>455</v>
      </c>
      <c r="D489" s="161" t="s">
        <v>516</v>
      </c>
      <c r="E489" s="161" t="s">
        <v>130</v>
      </c>
      <c r="F489" s="192">
        <v>87.867646299699999</v>
      </c>
      <c r="G489" s="192">
        <v>76.834233414899998</v>
      </c>
      <c r="H489" s="192">
        <v>11.033412884800001</v>
      </c>
      <c r="I489" s="193">
        <f t="shared" si="78"/>
        <v>0.87443145060279515</v>
      </c>
      <c r="J489" s="193">
        <f t="shared" si="79"/>
        <v>0.12556854939720485</v>
      </c>
      <c r="K489" s="138">
        <v>4348.7139999999999</v>
      </c>
      <c r="L489" s="192">
        <f t="shared" si="80"/>
        <v>0</v>
      </c>
      <c r="M489" s="192">
        <f t="shared" si="81"/>
        <v>3802.6522912766836</v>
      </c>
      <c r="N489" s="192">
        <f t="shared" si="82"/>
        <v>546.06170872331631</v>
      </c>
      <c r="O489" s="192">
        <v>304.39313952438351</v>
      </c>
      <c r="P489" s="192">
        <f t="shared" si="83"/>
        <v>0</v>
      </c>
      <c r="Q489" s="192">
        <f t="shared" si="84"/>
        <v>266.17093454784572</v>
      </c>
      <c r="R489" s="192">
        <f t="shared" si="85"/>
        <v>38.222204976537817</v>
      </c>
      <c r="S489" s="192">
        <f t="shared" si="86"/>
        <v>0</v>
      </c>
      <c r="T489" s="192">
        <f t="shared" si="87"/>
        <v>4068.8232258245293</v>
      </c>
      <c r="U489" s="192">
        <f t="shared" si="88"/>
        <v>584.28391369985411</v>
      </c>
    </row>
    <row r="490" spans="1:21" s="137" customFormat="1" ht="12">
      <c r="A490" s="161">
        <v>1202</v>
      </c>
      <c r="B490" s="161" t="s">
        <v>396</v>
      </c>
      <c r="C490" s="161" t="s">
        <v>455</v>
      </c>
      <c r="D490" s="161" t="s">
        <v>516</v>
      </c>
      <c r="E490" s="161" t="s">
        <v>130</v>
      </c>
      <c r="F490" s="192">
        <v>19.523862195500001</v>
      </c>
      <c r="G490" s="192">
        <v>0</v>
      </c>
      <c r="H490" s="192">
        <v>19.523862195500001</v>
      </c>
      <c r="I490" s="193">
        <f t="shared" si="78"/>
        <v>0</v>
      </c>
      <c r="J490" s="193">
        <f t="shared" si="79"/>
        <v>1</v>
      </c>
      <c r="K490" s="138">
        <v>0</v>
      </c>
      <c r="L490" s="192">
        <f t="shared" si="80"/>
        <v>0</v>
      </c>
      <c r="M490" s="192">
        <f t="shared" si="81"/>
        <v>0</v>
      </c>
      <c r="N490" s="192">
        <f t="shared" si="82"/>
        <v>0</v>
      </c>
      <c r="O490" s="192">
        <v>10.905914470000017</v>
      </c>
      <c r="P490" s="192">
        <f t="shared" si="83"/>
        <v>0</v>
      </c>
      <c r="Q490" s="192">
        <f t="shared" si="84"/>
        <v>0</v>
      </c>
      <c r="R490" s="192">
        <f t="shared" si="85"/>
        <v>10.905914470000017</v>
      </c>
      <c r="S490" s="192">
        <f t="shared" si="86"/>
        <v>0</v>
      </c>
      <c r="T490" s="192">
        <f t="shared" si="87"/>
        <v>0</v>
      </c>
      <c r="U490" s="192">
        <f t="shared" si="88"/>
        <v>10.905914470000017</v>
      </c>
    </row>
    <row r="491" spans="1:21" s="137" customFormat="1" ht="12">
      <c r="A491" s="161">
        <v>1203</v>
      </c>
      <c r="B491" s="161" t="s">
        <v>396</v>
      </c>
      <c r="C491" s="161" t="s">
        <v>455</v>
      </c>
      <c r="D491" s="161" t="s">
        <v>516</v>
      </c>
      <c r="E491" s="161" t="s">
        <v>130</v>
      </c>
      <c r="F491" s="192">
        <v>37.7662644993</v>
      </c>
      <c r="G491" s="192">
        <v>0</v>
      </c>
      <c r="H491" s="192">
        <v>37.7662644993</v>
      </c>
      <c r="I491" s="193">
        <f t="shared" si="78"/>
        <v>0</v>
      </c>
      <c r="J491" s="193">
        <f t="shared" si="79"/>
        <v>1</v>
      </c>
      <c r="K491" s="138">
        <v>0</v>
      </c>
      <c r="L491" s="192">
        <f t="shared" si="80"/>
        <v>0</v>
      </c>
      <c r="M491" s="192">
        <f t="shared" si="81"/>
        <v>0</v>
      </c>
      <c r="N491" s="192">
        <f t="shared" si="82"/>
        <v>0</v>
      </c>
      <c r="O491" s="192">
        <v>10.905914470000038</v>
      </c>
      <c r="P491" s="192">
        <f t="shared" si="83"/>
        <v>0</v>
      </c>
      <c r="Q491" s="192">
        <f t="shared" si="84"/>
        <v>0</v>
      </c>
      <c r="R491" s="192">
        <f t="shared" si="85"/>
        <v>10.905914470000038</v>
      </c>
      <c r="S491" s="192">
        <f t="shared" si="86"/>
        <v>0</v>
      </c>
      <c r="T491" s="192">
        <f t="shared" si="87"/>
        <v>0</v>
      </c>
      <c r="U491" s="192">
        <f t="shared" si="88"/>
        <v>10.905914470000038</v>
      </c>
    </row>
    <row r="492" spans="1:21" s="137" customFormat="1" ht="12">
      <c r="A492" s="161">
        <v>1204</v>
      </c>
      <c r="B492" s="161" t="s">
        <v>396</v>
      </c>
      <c r="C492" s="161" t="s">
        <v>455</v>
      </c>
      <c r="D492" s="161" t="s">
        <v>516</v>
      </c>
      <c r="E492" s="161" t="s">
        <v>130</v>
      </c>
      <c r="F492" s="192">
        <v>40.137233795999997</v>
      </c>
      <c r="G492" s="192">
        <v>0</v>
      </c>
      <c r="H492" s="192">
        <v>40.137233795999997</v>
      </c>
      <c r="I492" s="193">
        <f t="shared" si="78"/>
        <v>0</v>
      </c>
      <c r="J492" s="193">
        <f t="shared" si="79"/>
        <v>1</v>
      </c>
      <c r="K492" s="138">
        <v>6978.1060155699997</v>
      </c>
      <c r="L492" s="192">
        <f t="shared" si="80"/>
        <v>0</v>
      </c>
      <c r="M492" s="192">
        <f t="shared" si="81"/>
        <v>0</v>
      </c>
      <c r="N492" s="192">
        <f t="shared" si="82"/>
        <v>6978.1060155699997</v>
      </c>
      <c r="O492" s="192">
        <v>912.18695716340358</v>
      </c>
      <c r="P492" s="192">
        <f t="shared" si="83"/>
        <v>0</v>
      </c>
      <c r="Q492" s="192">
        <f t="shared" si="84"/>
        <v>0</v>
      </c>
      <c r="R492" s="192">
        <f t="shared" si="85"/>
        <v>912.18695716340358</v>
      </c>
      <c r="S492" s="192">
        <f t="shared" si="86"/>
        <v>0</v>
      </c>
      <c r="T492" s="192">
        <f t="shared" si="87"/>
        <v>0</v>
      </c>
      <c r="U492" s="192">
        <f t="shared" si="88"/>
        <v>7890.2929727334031</v>
      </c>
    </row>
    <row r="493" spans="1:21" s="137" customFormat="1" ht="12">
      <c r="A493" s="161">
        <v>1205</v>
      </c>
      <c r="B493" s="161" t="s">
        <v>396</v>
      </c>
      <c r="C493" s="161" t="s">
        <v>455</v>
      </c>
      <c r="D493" s="161" t="s">
        <v>516</v>
      </c>
      <c r="E493" s="161" t="s">
        <v>130</v>
      </c>
      <c r="F493" s="192">
        <v>109.20557988393641</v>
      </c>
      <c r="G493" s="192">
        <v>109.19481596200001</v>
      </c>
      <c r="H493" s="192">
        <v>1.07639219364E-2</v>
      </c>
      <c r="I493" s="193">
        <f t="shared" si="78"/>
        <v>0.99990143432278977</v>
      </c>
      <c r="J493" s="193">
        <f t="shared" si="79"/>
        <v>9.8565677210227243E-5</v>
      </c>
      <c r="K493" s="138">
        <v>5043</v>
      </c>
      <c r="L493" s="192">
        <f t="shared" si="80"/>
        <v>0</v>
      </c>
      <c r="M493" s="192">
        <f t="shared" si="81"/>
        <v>5042.5029332898284</v>
      </c>
      <c r="N493" s="192">
        <f t="shared" si="82"/>
        <v>0.49706671017117598</v>
      </c>
      <c r="O493" s="192">
        <v>511.59365607828028</v>
      </c>
      <c r="P493" s="192">
        <f t="shared" si="83"/>
        <v>0</v>
      </c>
      <c r="Q493" s="192">
        <f t="shared" si="84"/>
        <v>511.54323050311245</v>
      </c>
      <c r="R493" s="192">
        <f t="shared" si="85"/>
        <v>5.0425575167811786E-2</v>
      </c>
      <c r="S493" s="192">
        <f t="shared" si="86"/>
        <v>0</v>
      </c>
      <c r="T493" s="192">
        <f t="shared" si="87"/>
        <v>5554.0461637929411</v>
      </c>
      <c r="U493" s="192">
        <f t="shared" si="88"/>
        <v>0.54749228533898775</v>
      </c>
    </row>
    <row r="494" spans="1:21" s="137" customFormat="1" ht="12">
      <c r="A494" s="161">
        <v>1210</v>
      </c>
      <c r="B494" s="161" t="s">
        <v>396</v>
      </c>
      <c r="C494" s="161" t="s">
        <v>455</v>
      </c>
      <c r="D494" s="161" t="s">
        <v>517</v>
      </c>
      <c r="E494" s="161" t="s">
        <v>130</v>
      </c>
      <c r="F494" s="192">
        <v>60.112972948911199</v>
      </c>
      <c r="G494" s="192">
        <v>9.950605141119695E-2</v>
      </c>
      <c r="H494" s="192">
        <v>60.013466897500003</v>
      </c>
      <c r="I494" s="193">
        <f t="shared" si="78"/>
        <v>1.6553174220108051E-3</v>
      </c>
      <c r="J494" s="193">
        <f t="shared" si="79"/>
        <v>0.99834468257798914</v>
      </c>
      <c r="K494" s="138">
        <v>3026.5980849500002</v>
      </c>
      <c r="L494" s="192">
        <f t="shared" si="80"/>
        <v>0</v>
      </c>
      <c r="M494" s="192">
        <f t="shared" si="81"/>
        <v>5.0099805394422736</v>
      </c>
      <c r="N494" s="192">
        <f t="shared" si="82"/>
        <v>3021.5881044105577</v>
      </c>
      <c r="O494" s="192">
        <v>1483.0775756773958</v>
      </c>
      <c r="P494" s="192">
        <f t="shared" si="83"/>
        <v>0</v>
      </c>
      <c r="Q494" s="192">
        <f t="shared" si="84"/>
        <v>2.4549641492123415</v>
      </c>
      <c r="R494" s="192">
        <f t="shared" si="85"/>
        <v>1480.6226115281834</v>
      </c>
      <c r="S494" s="192">
        <f t="shared" si="86"/>
        <v>0</v>
      </c>
      <c r="T494" s="192">
        <f t="shared" si="87"/>
        <v>7.4649446886546151</v>
      </c>
      <c r="U494" s="192">
        <f t="shared" si="88"/>
        <v>4502.2107159387415</v>
      </c>
    </row>
    <row r="495" spans="1:21" s="137" customFormat="1" ht="12">
      <c r="A495" s="161">
        <v>1211</v>
      </c>
      <c r="B495" s="161" t="s">
        <v>396</v>
      </c>
      <c r="C495" s="161" t="s">
        <v>455</v>
      </c>
      <c r="D495" s="161" t="s">
        <v>518</v>
      </c>
      <c r="E495" s="161" t="s">
        <v>130</v>
      </c>
      <c r="F495" s="192">
        <v>63.549743049749999</v>
      </c>
      <c r="G495" s="192">
        <v>3.1353356808499981</v>
      </c>
      <c r="H495" s="192">
        <v>60.414407368900001</v>
      </c>
      <c r="I495" s="193">
        <f t="shared" si="78"/>
        <v>4.933671688326885E-2</v>
      </c>
      <c r="J495" s="193">
        <f t="shared" si="79"/>
        <v>0.95066328311673121</v>
      </c>
      <c r="K495" s="138">
        <v>4777.7523518999997</v>
      </c>
      <c r="L495" s="192">
        <f t="shared" si="80"/>
        <v>0</v>
      </c>
      <c r="M495" s="192">
        <f t="shared" si="81"/>
        <v>235.71861512406215</v>
      </c>
      <c r="N495" s="192">
        <f t="shared" si="82"/>
        <v>4542.0337367759375</v>
      </c>
      <c r="O495" s="192">
        <v>2478.1805736124188</v>
      </c>
      <c r="P495" s="192">
        <f t="shared" si="83"/>
        <v>0</v>
      </c>
      <c r="Q495" s="192">
        <f t="shared" si="84"/>
        <v>122.2652933459327</v>
      </c>
      <c r="R495" s="192">
        <f t="shared" si="85"/>
        <v>2355.9152802664862</v>
      </c>
      <c r="S495" s="192">
        <f t="shared" si="86"/>
        <v>0</v>
      </c>
      <c r="T495" s="192">
        <f t="shared" si="87"/>
        <v>357.98390846999484</v>
      </c>
      <c r="U495" s="192">
        <f t="shared" si="88"/>
        <v>6897.9490170424233</v>
      </c>
    </row>
    <row r="496" spans="1:21" s="137" customFormat="1" ht="12">
      <c r="A496" s="161">
        <v>1212</v>
      </c>
      <c r="B496" s="161" t="s">
        <v>396</v>
      </c>
      <c r="C496" s="161" t="s">
        <v>455</v>
      </c>
      <c r="D496" s="161" t="s">
        <v>517</v>
      </c>
      <c r="E496" s="161" t="s">
        <v>130</v>
      </c>
      <c r="F496" s="192">
        <v>66.228085315900003</v>
      </c>
      <c r="G496" s="192">
        <v>55.606148364100001</v>
      </c>
      <c r="H496" s="192">
        <v>10.6219369518</v>
      </c>
      <c r="I496" s="193">
        <f t="shared" si="78"/>
        <v>0.83961582308872984</v>
      </c>
      <c r="J496" s="193">
        <f t="shared" si="79"/>
        <v>0.16038417691127016</v>
      </c>
      <c r="K496" s="138">
        <v>3245.2695274600001</v>
      </c>
      <c r="L496" s="192">
        <f t="shared" si="80"/>
        <v>0</v>
      </c>
      <c r="M496" s="192">
        <f t="shared" si="81"/>
        <v>2724.7796454431013</v>
      </c>
      <c r="N496" s="192">
        <f t="shared" si="82"/>
        <v>520.48988201689872</v>
      </c>
      <c r="O496" s="192">
        <v>1607.2165564791812</v>
      </c>
      <c r="P496" s="192">
        <f t="shared" si="83"/>
        <v>0</v>
      </c>
      <c r="Q496" s="192">
        <f t="shared" si="84"/>
        <v>1349.4444519501019</v>
      </c>
      <c r="R496" s="192">
        <f t="shared" si="85"/>
        <v>257.77210452907946</v>
      </c>
      <c r="S496" s="192">
        <f t="shared" si="86"/>
        <v>0</v>
      </c>
      <c r="T496" s="192">
        <f t="shared" si="87"/>
        <v>4074.224097393203</v>
      </c>
      <c r="U496" s="192">
        <f t="shared" si="88"/>
        <v>778.26198654597817</v>
      </c>
    </row>
    <row r="497" spans="1:21" s="137" customFormat="1" ht="12">
      <c r="A497" s="161">
        <v>1213</v>
      </c>
      <c r="B497" s="161" t="s">
        <v>396</v>
      </c>
      <c r="C497" s="161" t="s">
        <v>455</v>
      </c>
      <c r="D497" s="161" t="s">
        <v>517</v>
      </c>
      <c r="E497" s="161" t="s">
        <v>130</v>
      </c>
      <c r="F497" s="192">
        <v>50.2104249012</v>
      </c>
      <c r="G497" s="192">
        <v>0</v>
      </c>
      <c r="H497" s="192">
        <v>50.2104249012</v>
      </c>
      <c r="I497" s="193">
        <f t="shared" si="78"/>
        <v>0</v>
      </c>
      <c r="J497" s="193">
        <f t="shared" si="79"/>
        <v>1</v>
      </c>
      <c r="K497" s="138">
        <v>0</v>
      </c>
      <c r="L497" s="192">
        <f t="shared" si="80"/>
        <v>0</v>
      </c>
      <c r="M497" s="192">
        <f t="shared" si="81"/>
        <v>0</v>
      </c>
      <c r="N497" s="192">
        <f t="shared" si="82"/>
        <v>0</v>
      </c>
      <c r="O497" s="192">
        <v>21.653354856000075</v>
      </c>
      <c r="P497" s="192">
        <f t="shared" si="83"/>
        <v>0</v>
      </c>
      <c r="Q497" s="192">
        <f t="shared" si="84"/>
        <v>0</v>
      </c>
      <c r="R497" s="192">
        <f t="shared" si="85"/>
        <v>21.653354856000075</v>
      </c>
      <c r="S497" s="192">
        <f t="shared" si="86"/>
        <v>0</v>
      </c>
      <c r="T497" s="192">
        <f t="shared" si="87"/>
        <v>0</v>
      </c>
      <c r="U497" s="192">
        <f t="shared" si="88"/>
        <v>21.653354856000075</v>
      </c>
    </row>
    <row r="498" spans="1:21" s="137" customFormat="1" ht="12">
      <c r="A498" s="161">
        <v>1214</v>
      </c>
      <c r="B498" s="161" t="s">
        <v>396</v>
      </c>
      <c r="C498" s="161" t="s">
        <v>455</v>
      </c>
      <c r="D498" s="161" t="s">
        <v>519</v>
      </c>
      <c r="E498" s="161" t="s">
        <v>130</v>
      </c>
      <c r="F498" s="192">
        <v>63.670430359599997</v>
      </c>
      <c r="G498" s="192">
        <v>0</v>
      </c>
      <c r="H498" s="192">
        <v>63.670430359599997</v>
      </c>
      <c r="I498" s="193">
        <f t="shared" si="78"/>
        <v>0</v>
      </c>
      <c r="J498" s="193">
        <f t="shared" si="79"/>
        <v>1</v>
      </c>
      <c r="K498" s="138">
        <v>44</v>
      </c>
      <c r="L498" s="192">
        <f t="shared" si="80"/>
        <v>0</v>
      </c>
      <c r="M498" s="192">
        <f t="shared" si="81"/>
        <v>0</v>
      </c>
      <c r="N498" s="192">
        <f t="shared" si="82"/>
        <v>44</v>
      </c>
      <c r="O498" s="192">
        <v>119.99066152643044</v>
      </c>
      <c r="P498" s="192">
        <f t="shared" si="83"/>
        <v>0</v>
      </c>
      <c r="Q498" s="192">
        <f t="shared" si="84"/>
        <v>0</v>
      </c>
      <c r="R498" s="192">
        <f t="shared" si="85"/>
        <v>119.99066152643044</v>
      </c>
      <c r="S498" s="192">
        <f t="shared" si="86"/>
        <v>0</v>
      </c>
      <c r="T498" s="192">
        <f t="shared" si="87"/>
        <v>0</v>
      </c>
      <c r="U498" s="192">
        <f t="shared" si="88"/>
        <v>163.99066152643044</v>
      </c>
    </row>
    <row r="499" spans="1:21" s="137" customFormat="1" ht="12">
      <c r="A499" s="161">
        <v>1216</v>
      </c>
      <c r="B499" s="161" t="s">
        <v>396</v>
      </c>
      <c r="C499" s="161" t="s">
        <v>455</v>
      </c>
      <c r="D499" s="161" t="s">
        <v>520</v>
      </c>
      <c r="E499" s="161" t="s">
        <v>130</v>
      </c>
      <c r="F499" s="192">
        <v>197.44405061840001</v>
      </c>
      <c r="G499" s="192">
        <v>71.035140682400012</v>
      </c>
      <c r="H499" s="192">
        <v>126.408909936</v>
      </c>
      <c r="I499" s="193">
        <f t="shared" si="78"/>
        <v>0.35977351791515655</v>
      </c>
      <c r="J499" s="193">
        <f t="shared" si="79"/>
        <v>0.64022648208484345</v>
      </c>
      <c r="K499" s="138">
        <v>12037.424291400001</v>
      </c>
      <c r="L499" s="192">
        <f t="shared" si="80"/>
        <v>0</v>
      </c>
      <c r="M499" s="192">
        <f t="shared" si="81"/>
        <v>4330.7464839543391</v>
      </c>
      <c r="N499" s="192">
        <f t="shared" si="82"/>
        <v>7706.6778074456615</v>
      </c>
      <c r="O499" s="192">
        <v>3815.8888232816853</v>
      </c>
      <c r="P499" s="192">
        <f t="shared" si="83"/>
        <v>0</v>
      </c>
      <c r="Q499" s="192">
        <f t="shared" si="84"/>
        <v>1372.855745925179</v>
      </c>
      <c r="R499" s="192">
        <f t="shared" si="85"/>
        <v>2443.0330773565061</v>
      </c>
      <c r="S499" s="192">
        <f t="shared" si="86"/>
        <v>0</v>
      </c>
      <c r="T499" s="192">
        <f t="shared" si="87"/>
        <v>5703.6022298795178</v>
      </c>
      <c r="U499" s="192">
        <f t="shared" si="88"/>
        <v>10149.710884802167</v>
      </c>
    </row>
    <row r="500" spans="1:21" s="137" customFormat="1" ht="12">
      <c r="A500" s="161">
        <v>1241</v>
      </c>
      <c r="B500" s="161" t="s">
        <v>396</v>
      </c>
      <c r="C500" s="161" t="s">
        <v>455</v>
      </c>
      <c r="D500" s="161" t="s">
        <v>519</v>
      </c>
      <c r="E500" s="161" t="s">
        <v>130</v>
      </c>
      <c r="F500" s="192">
        <v>49.006498201900001</v>
      </c>
      <c r="G500" s="192">
        <v>0</v>
      </c>
      <c r="H500" s="192">
        <v>49.006498201900001</v>
      </c>
      <c r="I500" s="193">
        <f t="shared" si="78"/>
        <v>0</v>
      </c>
      <c r="J500" s="193">
        <f t="shared" si="79"/>
        <v>1</v>
      </c>
      <c r="K500" s="138">
        <v>0</v>
      </c>
      <c r="L500" s="192">
        <f t="shared" si="80"/>
        <v>0</v>
      </c>
      <c r="M500" s="192">
        <f t="shared" si="81"/>
        <v>0</v>
      </c>
      <c r="N500" s="192">
        <f t="shared" si="82"/>
        <v>0</v>
      </c>
      <c r="O500" s="192">
        <v>6.6771602732973498E-8</v>
      </c>
      <c r="P500" s="192">
        <f t="shared" si="83"/>
        <v>0</v>
      </c>
      <c r="Q500" s="192">
        <f t="shared" si="84"/>
        <v>0</v>
      </c>
      <c r="R500" s="192">
        <f t="shared" si="85"/>
        <v>6.6771602732973498E-8</v>
      </c>
      <c r="S500" s="192">
        <f t="shared" si="86"/>
        <v>0</v>
      </c>
      <c r="T500" s="192">
        <f t="shared" si="87"/>
        <v>0</v>
      </c>
      <c r="U500" s="192">
        <f t="shared" si="88"/>
        <v>6.6771602732973498E-8</v>
      </c>
    </row>
    <row r="501" spans="1:21" s="137" customFormat="1" ht="12">
      <c r="A501" s="161">
        <v>1242</v>
      </c>
      <c r="B501" s="161" t="s">
        <v>396</v>
      </c>
      <c r="C501" s="161" t="s">
        <v>455</v>
      </c>
      <c r="D501" s="161" t="s">
        <v>519</v>
      </c>
      <c r="E501" s="161" t="s">
        <v>130</v>
      </c>
      <c r="F501" s="192">
        <v>20.317184665916688</v>
      </c>
      <c r="G501" s="192">
        <v>0</v>
      </c>
      <c r="H501" s="192">
        <v>20.317184665916688</v>
      </c>
      <c r="I501" s="193">
        <f t="shared" si="78"/>
        <v>0</v>
      </c>
      <c r="J501" s="193">
        <f t="shared" si="79"/>
        <v>1</v>
      </c>
      <c r="K501" s="138">
        <v>2199.30886599</v>
      </c>
      <c r="L501" s="192">
        <f t="shared" si="80"/>
        <v>0</v>
      </c>
      <c r="M501" s="192">
        <f t="shared" si="81"/>
        <v>0</v>
      </c>
      <c r="N501" s="192">
        <f t="shared" si="82"/>
        <v>2199.30886599</v>
      </c>
      <c r="O501" s="192">
        <v>1.7000647517354609E-14</v>
      </c>
      <c r="P501" s="192">
        <f t="shared" si="83"/>
        <v>0</v>
      </c>
      <c r="Q501" s="192">
        <f t="shared" si="84"/>
        <v>0</v>
      </c>
      <c r="R501" s="192">
        <f t="shared" si="85"/>
        <v>1.7000647517354609E-14</v>
      </c>
      <c r="S501" s="192">
        <f t="shared" si="86"/>
        <v>0</v>
      </c>
      <c r="T501" s="192">
        <f t="shared" si="87"/>
        <v>0</v>
      </c>
      <c r="U501" s="192">
        <f t="shared" si="88"/>
        <v>2199.30886599</v>
      </c>
    </row>
    <row r="502" spans="1:21" s="137" customFormat="1" ht="12">
      <c r="A502" s="161">
        <v>1243</v>
      </c>
      <c r="B502" s="161" t="s">
        <v>396</v>
      </c>
      <c r="C502" s="161" t="s">
        <v>455</v>
      </c>
      <c r="D502" s="161" t="s">
        <v>519</v>
      </c>
      <c r="E502" s="161" t="s">
        <v>130</v>
      </c>
      <c r="F502" s="192">
        <v>10.683219879882801</v>
      </c>
      <c r="G502" s="192">
        <v>0</v>
      </c>
      <c r="H502" s="192">
        <v>10.683219879882801</v>
      </c>
      <c r="I502" s="193">
        <f t="shared" si="78"/>
        <v>0</v>
      </c>
      <c r="J502" s="193">
        <f t="shared" si="79"/>
        <v>1</v>
      </c>
      <c r="K502" s="138">
        <v>1148.3463068200001</v>
      </c>
      <c r="L502" s="192">
        <f t="shared" si="80"/>
        <v>0</v>
      </c>
      <c r="M502" s="192">
        <f t="shared" si="81"/>
        <v>0</v>
      </c>
      <c r="N502" s="192">
        <f t="shared" si="82"/>
        <v>1148.3463068200001</v>
      </c>
      <c r="O502" s="192">
        <v>1.3465466141085778E-14</v>
      </c>
      <c r="P502" s="192">
        <f t="shared" si="83"/>
        <v>0</v>
      </c>
      <c r="Q502" s="192">
        <f t="shared" si="84"/>
        <v>0</v>
      </c>
      <c r="R502" s="192">
        <f t="shared" si="85"/>
        <v>1.3465466141085778E-14</v>
      </c>
      <c r="S502" s="192">
        <f t="shared" si="86"/>
        <v>0</v>
      </c>
      <c r="T502" s="192">
        <f t="shared" si="87"/>
        <v>0</v>
      </c>
      <c r="U502" s="192">
        <f t="shared" si="88"/>
        <v>1148.3463068200001</v>
      </c>
    </row>
    <row r="503" spans="1:21" s="137" customFormat="1" ht="12">
      <c r="A503" s="161">
        <v>1244</v>
      </c>
      <c r="B503" s="161" t="s">
        <v>396</v>
      </c>
      <c r="C503" s="161" t="s">
        <v>455</v>
      </c>
      <c r="D503" s="161" t="s">
        <v>516</v>
      </c>
      <c r="E503" s="161" t="s">
        <v>130</v>
      </c>
      <c r="F503" s="192">
        <v>24.580969979900001</v>
      </c>
      <c r="G503" s="192">
        <v>0</v>
      </c>
      <c r="H503" s="192">
        <v>24.580969979900001</v>
      </c>
      <c r="I503" s="193">
        <f t="shared" si="78"/>
        <v>0</v>
      </c>
      <c r="J503" s="193">
        <f t="shared" si="79"/>
        <v>1</v>
      </c>
      <c r="K503" s="138">
        <v>0</v>
      </c>
      <c r="L503" s="192">
        <f t="shared" si="80"/>
        <v>0</v>
      </c>
      <c r="M503" s="192">
        <f t="shared" si="81"/>
        <v>0</v>
      </c>
      <c r="N503" s="192">
        <f t="shared" si="82"/>
        <v>0</v>
      </c>
      <c r="O503" s="192">
        <v>10.905914470000029</v>
      </c>
      <c r="P503" s="192">
        <f t="shared" si="83"/>
        <v>0</v>
      </c>
      <c r="Q503" s="192">
        <f t="shared" si="84"/>
        <v>0</v>
      </c>
      <c r="R503" s="192">
        <f t="shared" si="85"/>
        <v>10.905914470000029</v>
      </c>
      <c r="S503" s="192">
        <f t="shared" si="86"/>
        <v>0</v>
      </c>
      <c r="T503" s="192">
        <f t="shared" si="87"/>
        <v>0</v>
      </c>
      <c r="U503" s="192">
        <f t="shared" si="88"/>
        <v>10.905914470000029</v>
      </c>
    </row>
    <row r="504" spans="1:21" s="137" customFormat="1" ht="12">
      <c r="A504" s="161">
        <v>1245</v>
      </c>
      <c r="B504" s="161" t="s">
        <v>396</v>
      </c>
      <c r="C504" s="161" t="s">
        <v>455</v>
      </c>
      <c r="D504" s="161" t="s">
        <v>516</v>
      </c>
      <c r="E504" s="161" t="s">
        <v>130</v>
      </c>
      <c r="F504" s="192">
        <v>26.210596427500001</v>
      </c>
      <c r="G504" s="192">
        <v>9.3432724926000006</v>
      </c>
      <c r="H504" s="192">
        <v>16.8673239349</v>
      </c>
      <c r="I504" s="193">
        <f t="shared" si="78"/>
        <v>0.35646928212580065</v>
      </c>
      <c r="J504" s="193">
        <f t="shared" si="79"/>
        <v>0.64353071787419935</v>
      </c>
      <c r="K504" s="138">
        <v>1000.49692309</v>
      </c>
      <c r="L504" s="192">
        <f t="shared" si="80"/>
        <v>0</v>
      </c>
      <c r="M504" s="192">
        <f t="shared" si="81"/>
        <v>356.64641994296466</v>
      </c>
      <c r="N504" s="192">
        <f t="shared" si="82"/>
        <v>643.85050314703528</v>
      </c>
      <c r="O504" s="192">
        <v>726.06039443600525</v>
      </c>
      <c r="P504" s="192">
        <f t="shared" si="83"/>
        <v>0</v>
      </c>
      <c r="Q504" s="192">
        <f t="shared" si="84"/>
        <v>258.81822758457844</v>
      </c>
      <c r="R504" s="192">
        <f t="shared" si="85"/>
        <v>467.24216685142682</v>
      </c>
      <c r="S504" s="192">
        <f t="shared" si="86"/>
        <v>0</v>
      </c>
      <c r="T504" s="192">
        <f t="shared" si="87"/>
        <v>615.46464752754309</v>
      </c>
      <c r="U504" s="192">
        <f t="shared" si="88"/>
        <v>1111.092669998462</v>
      </c>
    </row>
    <row r="505" spans="1:21" s="137" customFormat="1" ht="12">
      <c r="A505" s="161">
        <v>1246</v>
      </c>
      <c r="B505" s="161" t="s">
        <v>396</v>
      </c>
      <c r="C505" s="161" t="s">
        <v>455</v>
      </c>
      <c r="D505" s="161" t="s">
        <v>516</v>
      </c>
      <c r="E505" s="161" t="s">
        <v>130</v>
      </c>
      <c r="F505" s="192">
        <v>40.028552648209995</v>
      </c>
      <c r="G505" s="192">
        <v>1.9611117014099975</v>
      </c>
      <c r="H505" s="192">
        <v>38.067440946799998</v>
      </c>
      <c r="I505" s="193">
        <f t="shared" si="78"/>
        <v>4.8992820665917702E-2</v>
      </c>
      <c r="J505" s="193">
        <f t="shared" si="79"/>
        <v>0.9510071793340823</v>
      </c>
      <c r="K505" s="138">
        <v>1783.4128333900001</v>
      </c>
      <c r="L505" s="192">
        <f t="shared" si="80"/>
        <v>0</v>
      </c>
      <c r="M505" s="192">
        <f t="shared" si="81"/>
        <v>87.374425119572436</v>
      </c>
      <c r="N505" s="192">
        <f t="shared" si="82"/>
        <v>1696.0384082704277</v>
      </c>
      <c r="O505" s="192">
        <v>960.02488673211712</v>
      </c>
      <c r="P505" s="192">
        <f t="shared" si="83"/>
        <v>0</v>
      </c>
      <c r="Q505" s="192">
        <f t="shared" si="84"/>
        <v>47.034327110484568</v>
      </c>
      <c r="R505" s="192">
        <f t="shared" si="85"/>
        <v>912.99055962163254</v>
      </c>
      <c r="S505" s="192">
        <f t="shared" si="86"/>
        <v>0</v>
      </c>
      <c r="T505" s="192">
        <f t="shared" si="87"/>
        <v>134.40875223005702</v>
      </c>
      <c r="U505" s="192">
        <f t="shared" si="88"/>
        <v>2609.0289678920603</v>
      </c>
    </row>
    <row r="506" spans="1:21" s="137" customFormat="1" ht="12">
      <c r="A506" s="161">
        <v>1247</v>
      </c>
      <c r="B506" s="161" t="s">
        <v>396</v>
      </c>
      <c r="C506" s="161" t="s">
        <v>455</v>
      </c>
      <c r="D506" s="161" t="s">
        <v>516</v>
      </c>
      <c r="E506" s="161" t="s">
        <v>130</v>
      </c>
      <c r="F506" s="192">
        <v>17.667762737556998</v>
      </c>
      <c r="G506" s="192">
        <v>0.55320214525699996</v>
      </c>
      <c r="H506" s="192">
        <v>17.114560592299998</v>
      </c>
      <c r="I506" s="193">
        <f t="shared" si="78"/>
        <v>3.1311386363653063E-2</v>
      </c>
      <c r="J506" s="193">
        <f t="shared" si="79"/>
        <v>0.96868861363634695</v>
      </c>
      <c r="K506" s="138">
        <v>2368.88</v>
      </c>
      <c r="L506" s="192">
        <f t="shared" si="80"/>
        <v>0</v>
      </c>
      <c r="M506" s="192">
        <f t="shared" si="81"/>
        <v>74.172916929130466</v>
      </c>
      <c r="N506" s="192">
        <f t="shared" si="82"/>
        <v>2294.7070830708699</v>
      </c>
      <c r="O506" s="192">
        <v>16.850914417638119</v>
      </c>
      <c r="P506" s="192">
        <f t="shared" si="83"/>
        <v>0</v>
      </c>
      <c r="Q506" s="192">
        <f t="shared" si="84"/>
        <v>0.52762549191151897</v>
      </c>
      <c r="R506" s="192">
        <f t="shared" si="85"/>
        <v>16.323288925726601</v>
      </c>
      <c r="S506" s="192">
        <f t="shared" si="86"/>
        <v>0</v>
      </c>
      <c r="T506" s="192">
        <f t="shared" si="87"/>
        <v>74.700542421041987</v>
      </c>
      <c r="U506" s="192">
        <f t="shared" si="88"/>
        <v>2311.0303719965964</v>
      </c>
    </row>
    <row r="507" spans="1:21" s="137" customFormat="1" ht="12">
      <c r="A507" s="161">
        <v>1248</v>
      </c>
      <c r="B507" s="161" t="s">
        <v>396</v>
      </c>
      <c r="C507" s="161" t="s">
        <v>455</v>
      </c>
      <c r="D507" s="161" t="s">
        <v>519</v>
      </c>
      <c r="E507" s="161" t="s">
        <v>130</v>
      </c>
      <c r="F507" s="192">
        <v>67.908205870299994</v>
      </c>
      <c r="G507" s="192">
        <v>0</v>
      </c>
      <c r="H507" s="192">
        <v>67.908205870299994</v>
      </c>
      <c r="I507" s="193">
        <f t="shared" si="78"/>
        <v>0</v>
      </c>
      <c r="J507" s="193">
        <f t="shared" si="79"/>
        <v>1</v>
      </c>
      <c r="K507" s="138">
        <v>6</v>
      </c>
      <c r="L507" s="192">
        <f t="shared" si="80"/>
        <v>0</v>
      </c>
      <c r="M507" s="192">
        <f t="shared" si="81"/>
        <v>0</v>
      </c>
      <c r="N507" s="192">
        <f t="shared" si="82"/>
        <v>6</v>
      </c>
      <c r="O507" s="192">
        <v>0</v>
      </c>
      <c r="P507" s="192">
        <f t="shared" si="83"/>
        <v>0</v>
      </c>
      <c r="Q507" s="192">
        <f t="shared" si="84"/>
        <v>0</v>
      </c>
      <c r="R507" s="192">
        <f t="shared" si="85"/>
        <v>0</v>
      </c>
      <c r="S507" s="192">
        <f t="shared" si="86"/>
        <v>0</v>
      </c>
      <c r="T507" s="192">
        <f t="shared" si="87"/>
        <v>0</v>
      </c>
      <c r="U507" s="192">
        <f t="shared" si="88"/>
        <v>6</v>
      </c>
    </row>
    <row r="508" spans="1:21" s="137" customFormat="1" ht="12">
      <c r="A508" s="161">
        <v>1249</v>
      </c>
      <c r="B508" s="161" t="s">
        <v>396</v>
      </c>
      <c r="C508" s="161" t="s">
        <v>455</v>
      </c>
      <c r="D508" s="161" t="s">
        <v>517</v>
      </c>
      <c r="E508" s="161" t="s">
        <v>130</v>
      </c>
      <c r="F508" s="192">
        <v>53.213833599700003</v>
      </c>
      <c r="G508" s="192">
        <v>24.072788224500002</v>
      </c>
      <c r="H508" s="192">
        <v>29.141045375200001</v>
      </c>
      <c r="I508" s="193">
        <f t="shared" si="78"/>
        <v>0.45237838727401353</v>
      </c>
      <c r="J508" s="193">
        <f t="shared" si="79"/>
        <v>0.54762161272598653</v>
      </c>
      <c r="K508" s="138">
        <v>2822.6876514099999</v>
      </c>
      <c r="L508" s="192">
        <f t="shared" si="80"/>
        <v>0</v>
      </c>
      <c r="M508" s="192">
        <f t="shared" si="81"/>
        <v>1276.9228875231286</v>
      </c>
      <c r="N508" s="192">
        <f t="shared" si="82"/>
        <v>1545.7647638868714</v>
      </c>
      <c r="O508" s="192">
        <v>0</v>
      </c>
      <c r="P508" s="192">
        <f t="shared" si="83"/>
        <v>0</v>
      </c>
      <c r="Q508" s="192">
        <f t="shared" si="84"/>
        <v>0</v>
      </c>
      <c r="R508" s="192">
        <f t="shared" si="85"/>
        <v>0</v>
      </c>
      <c r="S508" s="192">
        <f t="shared" si="86"/>
        <v>0</v>
      </c>
      <c r="T508" s="192">
        <f t="shared" si="87"/>
        <v>1276.9228875231286</v>
      </c>
      <c r="U508" s="192">
        <f t="shared" si="88"/>
        <v>1545.7647638868714</v>
      </c>
    </row>
    <row r="509" spans="1:21" s="137" customFormat="1" ht="12">
      <c r="A509" s="161">
        <v>1250</v>
      </c>
      <c r="B509" s="161" t="s">
        <v>396</v>
      </c>
      <c r="C509" s="161" t="s">
        <v>455</v>
      </c>
      <c r="D509" s="161" t="s">
        <v>521</v>
      </c>
      <c r="E509" s="161" t="s">
        <v>130</v>
      </c>
      <c r="F509" s="192">
        <v>50.112485419599999</v>
      </c>
      <c r="G509" s="192">
        <v>0</v>
      </c>
      <c r="H509" s="192">
        <v>50.112485419599999</v>
      </c>
      <c r="I509" s="193">
        <f t="shared" si="78"/>
        <v>0</v>
      </c>
      <c r="J509" s="193">
        <f t="shared" si="79"/>
        <v>1</v>
      </c>
      <c r="K509" s="138">
        <v>2115.4259059800002</v>
      </c>
      <c r="L509" s="192">
        <f t="shared" si="80"/>
        <v>0</v>
      </c>
      <c r="M509" s="192">
        <f t="shared" si="81"/>
        <v>0</v>
      </c>
      <c r="N509" s="192">
        <f t="shared" si="82"/>
        <v>2115.4259059800002</v>
      </c>
      <c r="O509" s="192">
        <v>0</v>
      </c>
      <c r="P509" s="192">
        <f t="shared" si="83"/>
        <v>0</v>
      </c>
      <c r="Q509" s="192">
        <f t="shared" si="84"/>
        <v>0</v>
      </c>
      <c r="R509" s="192">
        <f t="shared" si="85"/>
        <v>0</v>
      </c>
      <c r="S509" s="192">
        <f t="shared" si="86"/>
        <v>0</v>
      </c>
      <c r="T509" s="192">
        <f t="shared" si="87"/>
        <v>0</v>
      </c>
      <c r="U509" s="192">
        <f t="shared" si="88"/>
        <v>2115.4259059800002</v>
      </c>
    </row>
    <row r="510" spans="1:21" s="137" customFormat="1" ht="12">
      <c r="A510" s="161">
        <v>1251</v>
      </c>
      <c r="B510" s="161" t="s">
        <v>396</v>
      </c>
      <c r="C510" s="161" t="s">
        <v>455</v>
      </c>
      <c r="D510" s="161" t="s">
        <v>521</v>
      </c>
      <c r="E510" s="161" t="s">
        <v>130</v>
      </c>
      <c r="F510" s="192">
        <v>52.913885804690402</v>
      </c>
      <c r="G510" s="192">
        <v>1.6866479090403175E-2</v>
      </c>
      <c r="H510" s="192">
        <v>52.897019325599999</v>
      </c>
      <c r="I510" s="193">
        <f t="shared" si="78"/>
        <v>3.1875336377031098E-4</v>
      </c>
      <c r="J510" s="193">
        <f t="shared" si="79"/>
        <v>0.9996812466362297</v>
      </c>
      <c r="K510" s="138">
        <v>3473.7878128799998</v>
      </c>
      <c r="L510" s="192">
        <f t="shared" si="80"/>
        <v>0</v>
      </c>
      <c r="M510" s="192">
        <f t="shared" si="81"/>
        <v>1.1072815503798115</v>
      </c>
      <c r="N510" s="192">
        <f t="shared" si="82"/>
        <v>3472.68053132962</v>
      </c>
      <c r="O510" s="192">
        <v>0</v>
      </c>
      <c r="P510" s="192">
        <f t="shared" si="83"/>
        <v>0</v>
      </c>
      <c r="Q510" s="192">
        <f t="shared" si="84"/>
        <v>0</v>
      </c>
      <c r="R510" s="192">
        <f t="shared" si="85"/>
        <v>0</v>
      </c>
      <c r="S510" s="192">
        <f t="shared" si="86"/>
        <v>0</v>
      </c>
      <c r="T510" s="192">
        <f t="shared" si="87"/>
        <v>1.1072815503798115</v>
      </c>
      <c r="U510" s="192">
        <f t="shared" si="88"/>
        <v>3472.68053132962</v>
      </c>
    </row>
    <row r="511" spans="1:21" s="137" customFormat="1" ht="12">
      <c r="A511" s="161">
        <v>1252</v>
      </c>
      <c r="B511" s="161" t="s">
        <v>396</v>
      </c>
      <c r="C511" s="161" t="s">
        <v>455</v>
      </c>
      <c r="D511" s="161" t="s">
        <v>518</v>
      </c>
      <c r="E511" s="161" t="s">
        <v>130</v>
      </c>
      <c r="F511" s="192">
        <v>61.476058301099997</v>
      </c>
      <c r="G511" s="192">
        <v>41.514725211499993</v>
      </c>
      <c r="H511" s="192">
        <v>19.9613330896</v>
      </c>
      <c r="I511" s="193">
        <f t="shared" si="78"/>
        <v>0.67529907347291929</v>
      </c>
      <c r="J511" s="193">
        <f t="shared" si="79"/>
        <v>0.32470092652708071</v>
      </c>
      <c r="K511" s="138">
        <v>3515.2001840200001</v>
      </c>
      <c r="L511" s="192">
        <f t="shared" si="80"/>
        <v>0</v>
      </c>
      <c r="M511" s="192">
        <f t="shared" si="81"/>
        <v>2373.8114273405413</v>
      </c>
      <c r="N511" s="192">
        <f t="shared" si="82"/>
        <v>1141.3887566794585</v>
      </c>
      <c r="O511" s="192">
        <v>0</v>
      </c>
      <c r="P511" s="192">
        <f t="shared" si="83"/>
        <v>0</v>
      </c>
      <c r="Q511" s="192">
        <f t="shared" si="84"/>
        <v>0</v>
      </c>
      <c r="R511" s="192">
        <f t="shared" si="85"/>
        <v>0</v>
      </c>
      <c r="S511" s="192">
        <f t="shared" si="86"/>
        <v>0</v>
      </c>
      <c r="T511" s="192">
        <f t="shared" si="87"/>
        <v>2373.8114273405413</v>
      </c>
      <c r="U511" s="192">
        <f t="shared" si="88"/>
        <v>1141.3887566794585</v>
      </c>
    </row>
    <row r="512" spans="1:21" s="137" customFormat="1" ht="12">
      <c r="A512" s="161">
        <v>1301</v>
      </c>
      <c r="B512" s="161" t="s">
        <v>396</v>
      </c>
      <c r="C512" s="161" t="s">
        <v>455</v>
      </c>
      <c r="D512" s="161" t="s">
        <v>522</v>
      </c>
      <c r="E512" s="161" t="s">
        <v>130</v>
      </c>
      <c r="F512" s="192">
        <v>250.84056015900001</v>
      </c>
      <c r="G512" s="192">
        <v>0</v>
      </c>
      <c r="H512" s="192">
        <v>250.84056015900001</v>
      </c>
      <c r="I512" s="193">
        <f t="shared" si="78"/>
        <v>0</v>
      </c>
      <c r="J512" s="193">
        <f t="shared" si="79"/>
        <v>1</v>
      </c>
      <c r="K512" s="138">
        <v>16627.647043199999</v>
      </c>
      <c r="L512" s="192">
        <f t="shared" si="80"/>
        <v>0</v>
      </c>
      <c r="M512" s="192">
        <f t="shared" si="81"/>
        <v>0</v>
      </c>
      <c r="N512" s="192">
        <f t="shared" si="82"/>
        <v>16627.647043199999</v>
      </c>
      <c r="O512" s="192">
        <v>14.364734651315874</v>
      </c>
      <c r="P512" s="192">
        <f t="shared" si="83"/>
        <v>0</v>
      </c>
      <c r="Q512" s="192">
        <f t="shared" si="84"/>
        <v>0</v>
      </c>
      <c r="R512" s="192">
        <f t="shared" si="85"/>
        <v>14.364734651315874</v>
      </c>
      <c r="S512" s="192">
        <f t="shared" si="86"/>
        <v>0</v>
      </c>
      <c r="T512" s="192">
        <f t="shared" si="87"/>
        <v>0</v>
      </c>
      <c r="U512" s="192">
        <f t="shared" si="88"/>
        <v>16642.011777851316</v>
      </c>
    </row>
    <row r="513" spans="1:21" s="137" customFormat="1" ht="12">
      <c r="A513" s="161">
        <v>1302</v>
      </c>
      <c r="B513" s="161" t="s">
        <v>396</v>
      </c>
      <c r="C513" s="161" t="s">
        <v>455</v>
      </c>
      <c r="D513" s="161" t="s">
        <v>522</v>
      </c>
      <c r="E513" s="161" t="s">
        <v>130</v>
      </c>
      <c r="F513" s="192">
        <v>215.06941924099999</v>
      </c>
      <c r="G513" s="192">
        <v>0</v>
      </c>
      <c r="H513" s="192">
        <v>215.06941924099999</v>
      </c>
      <c r="I513" s="193">
        <f t="shared" si="78"/>
        <v>0</v>
      </c>
      <c r="J513" s="193">
        <f t="shared" si="79"/>
        <v>1</v>
      </c>
      <c r="K513" s="138">
        <v>17749.9397341</v>
      </c>
      <c r="L513" s="192">
        <f t="shared" si="80"/>
        <v>0</v>
      </c>
      <c r="M513" s="192">
        <f t="shared" si="81"/>
        <v>0</v>
      </c>
      <c r="N513" s="192">
        <f t="shared" si="82"/>
        <v>17749.9397341</v>
      </c>
      <c r="O513" s="192">
        <v>26.814906678050061</v>
      </c>
      <c r="P513" s="192">
        <f t="shared" si="83"/>
        <v>0</v>
      </c>
      <c r="Q513" s="192">
        <f t="shared" si="84"/>
        <v>0</v>
      </c>
      <c r="R513" s="192">
        <f t="shared" si="85"/>
        <v>26.814906678050061</v>
      </c>
      <c r="S513" s="192">
        <f t="shared" si="86"/>
        <v>0</v>
      </c>
      <c r="T513" s="192">
        <f t="shared" si="87"/>
        <v>0</v>
      </c>
      <c r="U513" s="192">
        <f t="shared" si="88"/>
        <v>17776.75464077805</v>
      </c>
    </row>
    <row r="514" spans="1:21" s="137" customFormat="1" ht="12">
      <c r="A514" s="161">
        <v>1303</v>
      </c>
      <c r="B514" s="161" t="s">
        <v>396</v>
      </c>
      <c r="C514" s="161" t="s">
        <v>455</v>
      </c>
      <c r="D514" s="161" t="s">
        <v>523</v>
      </c>
      <c r="E514" s="161" t="s">
        <v>130</v>
      </c>
      <c r="F514" s="192">
        <v>117.755836755</v>
      </c>
      <c r="G514" s="192">
        <v>117.755836755</v>
      </c>
      <c r="H514" s="192">
        <v>0</v>
      </c>
      <c r="I514" s="193">
        <f t="shared" si="78"/>
        <v>1</v>
      </c>
      <c r="J514" s="193">
        <f t="shared" si="79"/>
        <v>0</v>
      </c>
      <c r="K514" s="138">
        <v>6545.5339999999997</v>
      </c>
      <c r="L514" s="192">
        <f t="shared" si="80"/>
        <v>0</v>
      </c>
      <c r="M514" s="192">
        <f t="shared" si="81"/>
        <v>6545.5339999999997</v>
      </c>
      <c r="N514" s="192">
        <f t="shared" si="82"/>
        <v>0</v>
      </c>
      <c r="O514" s="192">
        <v>474.64812008616843</v>
      </c>
      <c r="P514" s="192">
        <f t="shared" si="83"/>
        <v>0</v>
      </c>
      <c r="Q514" s="192">
        <f t="shared" si="84"/>
        <v>474.64812008616843</v>
      </c>
      <c r="R514" s="192">
        <f t="shared" si="85"/>
        <v>0</v>
      </c>
      <c r="S514" s="192">
        <f t="shared" si="86"/>
        <v>0</v>
      </c>
      <c r="T514" s="192">
        <f t="shared" si="87"/>
        <v>7020.1821200861677</v>
      </c>
      <c r="U514" s="192">
        <f t="shared" si="88"/>
        <v>0</v>
      </c>
    </row>
    <row r="515" spans="1:21" s="137" customFormat="1" ht="12">
      <c r="A515" s="161">
        <v>1304</v>
      </c>
      <c r="B515" s="161" t="s">
        <v>396</v>
      </c>
      <c r="C515" s="161" t="s">
        <v>455</v>
      </c>
      <c r="D515" s="161" t="s">
        <v>523</v>
      </c>
      <c r="E515" s="161" t="s">
        <v>130</v>
      </c>
      <c r="F515" s="192">
        <v>90.674232670560002</v>
      </c>
      <c r="G515" s="192">
        <v>88.052147026900002</v>
      </c>
      <c r="H515" s="192">
        <v>2.6220856436600002</v>
      </c>
      <c r="I515" s="193">
        <f t="shared" si="78"/>
        <v>0.97108235089028405</v>
      </c>
      <c r="J515" s="193">
        <f t="shared" si="79"/>
        <v>2.8917649109715948E-2</v>
      </c>
      <c r="K515" s="138">
        <v>4505.6149638099996</v>
      </c>
      <c r="L515" s="192">
        <f t="shared" si="80"/>
        <v>0</v>
      </c>
      <c r="M515" s="192">
        <f t="shared" si="81"/>
        <v>4375.3231712630568</v>
      </c>
      <c r="N515" s="192">
        <f t="shared" si="82"/>
        <v>130.2917925469431</v>
      </c>
      <c r="O515" s="192">
        <v>1355.9599818499341</v>
      </c>
      <c r="P515" s="192">
        <f t="shared" si="83"/>
        <v>0</v>
      </c>
      <c r="Q515" s="192">
        <f t="shared" si="84"/>
        <v>1316.7488068879809</v>
      </c>
      <c r="R515" s="192">
        <f t="shared" si="85"/>
        <v>39.211174961953205</v>
      </c>
      <c r="S515" s="192">
        <f t="shared" si="86"/>
        <v>0</v>
      </c>
      <c r="T515" s="192">
        <f t="shared" si="87"/>
        <v>5692.0719781510379</v>
      </c>
      <c r="U515" s="192">
        <f t="shared" si="88"/>
        <v>169.50296750889629</v>
      </c>
    </row>
    <row r="516" spans="1:21" s="137" customFormat="1" ht="12">
      <c r="A516" s="161">
        <v>1305</v>
      </c>
      <c r="B516" s="161" t="s">
        <v>396</v>
      </c>
      <c r="C516" s="161" t="s">
        <v>455</v>
      </c>
      <c r="D516" s="161" t="s">
        <v>524</v>
      </c>
      <c r="E516" s="161" t="s">
        <v>130</v>
      </c>
      <c r="F516" s="192">
        <v>48.243120087999998</v>
      </c>
      <c r="G516" s="192">
        <v>48.243120087999998</v>
      </c>
      <c r="H516" s="192">
        <v>0</v>
      </c>
      <c r="I516" s="193">
        <f t="shared" si="78"/>
        <v>1</v>
      </c>
      <c r="J516" s="193">
        <f t="shared" si="79"/>
        <v>0</v>
      </c>
      <c r="K516" s="138">
        <v>2954</v>
      </c>
      <c r="L516" s="192">
        <f t="shared" si="80"/>
        <v>0</v>
      </c>
      <c r="M516" s="192">
        <f t="shared" si="81"/>
        <v>2954</v>
      </c>
      <c r="N516" s="192">
        <f t="shared" si="82"/>
        <v>0</v>
      </c>
      <c r="O516" s="192">
        <v>300.63474415723192</v>
      </c>
      <c r="P516" s="192">
        <f t="shared" si="83"/>
        <v>0</v>
      </c>
      <c r="Q516" s="192">
        <f t="shared" si="84"/>
        <v>300.63474415723192</v>
      </c>
      <c r="R516" s="192">
        <f t="shared" si="85"/>
        <v>0</v>
      </c>
      <c r="S516" s="192">
        <f t="shared" si="86"/>
        <v>0</v>
      </c>
      <c r="T516" s="192">
        <f t="shared" si="87"/>
        <v>3254.634744157232</v>
      </c>
      <c r="U516" s="192">
        <f t="shared" si="88"/>
        <v>0</v>
      </c>
    </row>
    <row r="517" spans="1:21" s="137" customFormat="1" ht="12">
      <c r="A517" s="161">
        <v>1306</v>
      </c>
      <c r="B517" s="161" t="s">
        <v>396</v>
      </c>
      <c r="C517" s="161" t="s">
        <v>455</v>
      </c>
      <c r="D517" s="161" t="s">
        <v>524</v>
      </c>
      <c r="E517" s="161" t="s">
        <v>130</v>
      </c>
      <c r="F517" s="192">
        <v>94.9187206231</v>
      </c>
      <c r="G517" s="192">
        <v>94.9187206231</v>
      </c>
      <c r="H517" s="192">
        <v>0</v>
      </c>
      <c r="I517" s="193">
        <f t="shared" si="78"/>
        <v>1</v>
      </c>
      <c r="J517" s="193">
        <f t="shared" si="79"/>
        <v>0</v>
      </c>
      <c r="K517" s="138">
        <v>4694</v>
      </c>
      <c r="L517" s="192">
        <f t="shared" si="80"/>
        <v>0</v>
      </c>
      <c r="M517" s="192">
        <f t="shared" si="81"/>
        <v>4694</v>
      </c>
      <c r="N517" s="192">
        <f t="shared" si="82"/>
        <v>0</v>
      </c>
      <c r="O517" s="192">
        <v>506.10397747064667</v>
      </c>
      <c r="P517" s="192">
        <f t="shared" si="83"/>
        <v>0</v>
      </c>
      <c r="Q517" s="192">
        <f t="shared" si="84"/>
        <v>506.10397747064667</v>
      </c>
      <c r="R517" s="192">
        <f t="shared" si="85"/>
        <v>0</v>
      </c>
      <c r="S517" s="192">
        <f t="shared" si="86"/>
        <v>0</v>
      </c>
      <c r="T517" s="192">
        <f t="shared" si="87"/>
        <v>5200.1039774706469</v>
      </c>
      <c r="U517" s="192">
        <f t="shared" si="88"/>
        <v>0</v>
      </c>
    </row>
    <row r="518" spans="1:21" s="137" customFormat="1" ht="12">
      <c r="A518" s="161">
        <v>1307</v>
      </c>
      <c r="B518" s="161" t="s">
        <v>396</v>
      </c>
      <c r="C518" s="161" t="s">
        <v>455</v>
      </c>
      <c r="D518" s="161" t="s">
        <v>525</v>
      </c>
      <c r="E518" s="161" t="s">
        <v>130</v>
      </c>
      <c r="F518" s="192">
        <v>53.595931355899999</v>
      </c>
      <c r="G518" s="192">
        <v>53.595931355899999</v>
      </c>
      <c r="H518" s="192">
        <v>0</v>
      </c>
      <c r="I518" s="193">
        <f t="shared" si="78"/>
        <v>1</v>
      </c>
      <c r="J518" s="193">
        <f t="shared" si="79"/>
        <v>0</v>
      </c>
      <c r="K518" s="138">
        <v>2970</v>
      </c>
      <c r="L518" s="192">
        <f t="shared" si="80"/>
        <v>0</v>
      </c>
      <c r="M518" s="192">
        <f t="shared" si="81"/>
        <v>2970</v>
      </c>
      <c r="N518" s="192">
        <f t="shared" si="82"/>
        <v>0</v>
      </c>
      <c r="O518" s="192">
        <v>406.38612932643667</v>
      </c>
      <c r="P518" s="192">
        <f t="shared" si="83"/>
        <v>0</v>
      </c>
      <c r="Q518" s="192">
        <f t="shared" si="84"/>
        <v>406.38612932643667</v>
      </c>
      <c r="R518" s="192">
        <f t="shared" si="85"/>
        <v>0</v>
      </c>
      <c r="S518" s="192">
        <f t="shared" si="86"/>
        <v>0</v>
      </c>
      <c r="T518" s="192">
        <f t="shared" si="87"/>
        <v>3376.3861293264367</v>
      </c>
      <c r="U518" s="192">
        <f t="shared" si="88"/>
        <v>0</v>
      </c>
    </row>
    <row r="519" spans="1:21" s="137" customFormat="1" ht="12">
      <c r="A519" s="161">
        <v>1308</v>
      </c>
      <c r="B519" s="161" t="s">
        <v>396</v>
      </c>
      <c r="C519" s="161" t="s">
        <v>455</v>
      </c>
      <c r="D519" s="161" t="s">
        <v>525</v>
      </c>
      <c r="E519" s="161" t="s">
        <v>130</v>
      </c>
      <c r="F519" s="192">
        <v>102.102777719</v>
      </c>
      <c r="G519" s="192">
        <v>102.102777719</v>
      </c>
      <c r="H519" s="192">
        <v>0</v>
      </c>
      <c r="I519" s="193">
        <f t="shared" si="78"/>
        <v>1</v>
      </c>
      <c r="J519" s="193">
        <f t="shared" si="79"/>
        <v>0</v>
      </c>
      <c r="K519" s="138">
        <v>4806</v>
      </c>
      <c r="L519" s="192">
        <f t="shared" si="80"/>
        <v>0</v>
      </c>
      <c r="M519" s="192">
        <f t="shared" si="81"/>
        <v>4806</v>
      </c>
      <c r="N519" s="192">
        <f t="shared" si="82"/>
        <v>0</v>
      </c>
      <c r="O519" s="192">
        <v>381.54140870931383</v>
      </c>
      <c r="P519" s="192">
        <f t="shared" si="83"/>
        <v>0</v>
      </c>
      <c r="Q519" s="192">
        <f t="shared" si="84"/>
        <v>381.54140870931383</v>
      </c>
      <c r="R519" s="192">
        <f t="shared" si="85"/>
        <v>0</v>
      </c>
      <c r="S519" s="192">
        <f t="shared" si="86"/>
        <v>0</v>
      </c>
      <c r="T519" s="192">
        <f t="shared" si="87"/>
        <v>5187.5414087093141</v>
      </c>
      <c r="U519" s="192">
        <f t="shared" si="88"/>
        <v>0</v>
      </c>
    </row>
    <row r="520" spans="1:21" s="137" customFormat="1" ht="12">
      <c r="A520" s="161">
        <v>1309</v>
      </c>
      <c r="B520" s="161" t="s">
        <v>396</v>
      </c>
      <c r="C520" s="161" t="s">
        <v>455</v>
      </c>
      <c r="D520" s="161" t="s">
        <v>525</v>
      </c>
      <c r="E520" s="161" t="s">
        <v>130</v>
      </c>
      <c r="F520" s="192">
        <v>92.689544139000006</v>
      </c>
      <c r="G520" s="192">
        <v>92.689544139000006</v>
      </c>
      <c r="H520" s="192">
        <v>0</v>
      </c>
      <c r="I520" s="193">
        <f t="shared" si="78"/>
        <v>1</v>
      </c>
      <c r="J520" s="193">
        <f t="shared" si="79"/>
        <v>0</v>
      </c>
      <c r="K520" s="138">
        <v>3992</v>
      </c>
      <c r="L520" s="192">
        <f t="shared" si="80"/>
        <v>0</v>
      </c>
      <c r="M520" s="192">
        <f t="shared" si="81"/>
        <v>3992</v>
      </c>
      <c r="N520" s="192">
        <f t="shared" si="82"/>
        <v>0</v>
      </c>
      <c r="O520" s="192">
        <v>751.84140571623698</v>
      </c>
      <c r="P520" s="192">
        <f t="shared" si="83"/>
        <v>0</v>
      </c>
      <c r="Q520" s="192">
        <f t="shared" si="84"/>
        <v>751.84140571623698</v>
      </c>
      <c r="R520" s="192">
        <f t="shared" si="85"/>
        <v>0</v>
      </c>
      <c r="S520" s="192">
        <f t="shared" si="86"/>
        <v>0</v>
      </c>
      <c r="T520" s="192">
        <f t="shared" si="87"/>
        <v>4743.8414057162372</v>
      </c>
      <c r="U520" s="192">
        <f t="shared" si="88"/>
        <v>0</v>
      </c>
    </row>
    <row r="521" spans="1:21" s="137" customFormat="1" ht="12">
      <c r="A521" s="161">
        <v>1310</v>
      </c>
      <c r="B521" s="161" t="s">
        <v>396</v>
      </c>
      <c r="C521" s="161" t="s">
        <v>455</v>
      </c>
      <c r="D521" s="161" t="s">
        <v>524</v>
      </c>
      <c r="E521" s="161" t="s">
        <v>130</v>
      </c>
      <c r="F521" s="192">
        <v>26.7599144693</v>
      </c>
      <c r="G521" s="192">
        <v>26.7599144693</v>
      </c>
      <c r="H521" s="192">
        <v>0</v>
      </c>
      <c r="I521" s="193">
        <f t="shared" si="78"/>
        <v>1</v>
      </c>
      <c r="J521" s="193">
        <f t="shared" si="79"/>
        <v>0</v>
      </c>
      <c r="K521" s="138">
        <v>1329</v>
      </c>
      <c r="L521" s="192">
        <f t="shared" si="80"/>
        <v>0</v>
      </c>
      <c r="M521" s="192">
        <f t="shared" si="81"/>
        <v>1329</v>
      </c>
      <c r="N521" s="192">
        <f t="shared" si="82"/>
        <v>0</v>
      </c>
      <c r="O521" s="192">
        <v>107.89223264800003</v>
      </c>
      <c r="P521" s="192">
        <f t="shared" si="83"/>
        <v>0</v>
      </c>
      <c r="Q521" s="192">
        <f t="shared" si="84"/>
        <v>107.89223264800003</v>
      </c>
      <c r="R521" s="192">
        <f t="shared" si="85"/>
        <v>0</v>
      </c>
      <c r="S521" s="192">
        <f t="shared" si="86"/>
        <v>0</v>
      </c>
      <c r="T521" s="192">
        <f t="shared" si="87"/>
        <v>1436.8922326480001</v>
      </c>
      <c r="U521" s="192">
        <f t="shared" si="88"/>
        <v>0</v>
      </c>
    </row>
    <row r="522" spans="1:21" s="137" customFormat="1" ht="12">
      <c r="A522" s="161">
        <v>1311</v>
      </c>
      <c r="B522" s="161" t="s">
        <v>396</v>
      </c>
      <c r="C522" s="161" t="s">
        <v>455</v>
      </c>
      <c r="D522" s="161" t="s">
        <v>524</v>
      </c>
      <c r="E522" s="161" t="s">
        <v>130</v>
      </c>
      <c r="F522" s="192">
        <v>35.536859581000002</v>
      </c>
      <c r="G522" s="192">
        <v>35.536859581000002</v>
      </c>
      <c r="H522" s="192">
        <v>0</v>
      </c>
      <c r="I522" s="193">
        <f t="shared" ref="I522:I585" si="89">IF(G522&gt;0,G522/F522,0)</f>
        <v>1</v>
      </c>
      <c r="J522" s="193">
        <f t="shared" ref="J522:J585" si="90">IF(E522="Greenfield",1-I522,0)</f>
        <v>0</v>
      </c>
      <c r="K522" s="138">
        <v>1621</v>
      </c>
      <c r="L522" s="192">
        <f t="shared" ref="L522:L585" si="91">IF($E522="Established",$K522,0)</f>
        <v>0</v>
      </c>
      <c r="M522" s="192">
        <f t="shared" ref="M522:M585" si="92">IF($E522="Greenfield",$K522*I522,0)</f>
        <v>1621</v>
      </c>
      <c r="N522" s="192">
        <f t="shared" ref="N522:N585" si="93">IF($E522="Greenfield",$K522*J522,0)</f>
        <v>0</v>
      </c>
      <c r="O522" s="192">
        <v>117.39701025100001</v>
      </c>
      <c r="P522" s="192">
        <f t="shared" ref="P522:P585" si="94">IF($E522="Established",$O522,0)</f>
        <v>0</v>
      </c>
      <c r="Q522" s="192">
        <f t="shared" ref="Q522:Q585" si="95">IF($E522="Greenfield",$O522*I522,0)</f>
        <v>117.39701025100001</v>
      </c>
      <c r="R522" s="192">
        <f t="shared" ref="R522:R585" si="96">IF($E522="Greenfield",$O522*J522,0)</f>
        <v>0</v>
      </c>
      <c r="S522" s="192">
        <f t="shared" ref="S522:S585" si="97">L522+P522</f>
        <v>0</v>
      </c>
      <c r="T522" s="192">
        <f t="shared" ref="T522:T585" si="98">M522+Q522</f>
        <v>1738.397010251</v>
      </c>
      <c r="U522" s="192">
        <f t="shared" ref="U522:U585" si="99">N522+R522</f>
        <v>0</v>
      </c>
    </row>
    <row r="523" spans="1:21" s="137" customFormat="1" ht="12">
      <c r="A523" s="161">
        <v>1312</v>
      </c>
      <c r="B523" s="161" t="s">
        <v>396</v>
      </c>
      <c r="C523" s="161" t="s">
        <v>455</v>
      </c>
      <c r="D523" s="161" t="s">
        <v>523</v>
      </c>
      <c r="E523" s="161" t="s">
        <v>130</v>
      </c>
      <c r="F523" s="192">
        <v>45.4014561507</v>
      </c>
      <c r="G523" s="192">
        <v>30.654854409000002</v>
      </c>
      <c r="H523" s="192">
        <v>14.746601741699999</v>
      </c>
      <c r="I523" s="193">
        <f t="shared" si="89"/>
        <v>0.67519540138201861</v>
      </c>
      <c r="J523" s="193">
        <f t="shared" si="90"/>
        <v>0.32480459861798139</v>
      </c>
      <c r="K523" s="138">
        <v>2856.8490000000002</v>
      </c>
      <c r="L523" s="192">
        <f t="shared" si="91"/>
        <v>0</v>
      </c>
      <c r="M523" s="192">
        <f t="shared" si="92"/>
        <v>1928.9313072428185</v>
      </c>
      <c r="N523" s="192">
        <f t="shared" si="93"/>
        <v>927.91769275718161</v>
      </c>
      <c r="O523" s="192">
        <v>2117.8404633008831</v>
      </c>
      <c r="P523" s="192">
        <f t="shared" si="94"/>
        <v>0</v>
      </c>
      <c r="Q523" s="192">
        <f t="shared" si="95"/>
        <v>1429.95614168152</v>
      </c>
      <c r="R523" s="192">
        <f t="shared" si="96"/>
        <v>687.88432161936305</v>
      </c>
      <c r="S523" s="192">
        <f t="shared" si="97"/>
        <v>0</v>
      </c>
      <c r="T523" s="192">
        <f t="shared" si="98"/>
        <v>3358.8874489243385</v>
      </c>
      <c r="U523" s="192">
        <f t="shared" si="99"/>
        <v>1615.8020143765448</v>
      </c>
    </row>
    <row r="524" spans="1:21" s="137" customFormat="1" ht="12">
      <c r="A524" s="161">
        <v>1313</v>
      </c>
      <c r="B524" s="161" t="s">
        <v>396</v>
      </c>
      <c r="C524" s="161" t="s">
        <v>455</v>
      </c>
      <c r="D524" s="161" t="s">
        <v>523</v>
      </c>
      <c r="E524" s="161" t="s">
        <v>130</v>
      </c>
      <c r="F524" s="192">
        <v>89.237368546400006</v>
      </c>
      <c r="G524" s="192">
        <v>43.592435524700008</v>
      </c>
      <c r="H524" s="192">
        <v>45.644933021699998</v>
      </c>
      <c r="I524" s="193">
        <f t="shared" si="89"/>
        <v>0.48849978697022667</v>
      </c>
      <c r="J524" s="193">
        <f t="shared" si="90"/>
        <v>0.51150021302977333</v>
      </c>
      <c r="K524" s="138">
        <v>4414.0559102200004</v>
      </c>
      <c r="L524" s="192">
        <f t="shared" si="91"/>
        <v>0</v>
      </c>
      <c r="M524" s="192">
        <f t="shared" si="92"/>
        <v>2156.26537181714</v>
      </c>
      <c r="N524" s="192">
        <f t="shared" si="93"/>
        <v>2257.7905384028604</v>
      </c>
      <c r="O524" s="192">
        <v>293.97860821415185</v>
      </c>
      <c r="P524" s="192">
        <f t="shared" si="94"/>
        <v>0</v>
      </c>
      <c r="Q524" s="192">
        <f t="shared" si="95"/>
        <v>143.60848748641692</v>
      </c>
      <c r="R524" s="192">
        <f t="shared" si="96"/>
        <v>150.37012072773493</v>
      </c>
      <c r="S524" s="192">
        <f t="shared" si="97"/>
        <v>0</v>
      </c>
      <c r="T524" s="192">
        <f t="shared" si="98"/>
        <v>2299.8738593035569</v>
      </c>
      <c r="U524" s="192">
        <f t="shared" si="99"/>
        <v>2408.1606591305954</v>
      </c>
    </row>
    <row r="525" spans="1:21" s="137" customFormat="1" ht="12">
      <c r="A525" s="161">
        <v>1314</v>
      </c>
      <c r="B525" s="161" t="s">
        <v>396</v>
      </c>
      <c r="C525" s="161" t="s">
        <v>455</v>
      </c>
      <c r="D525" s="161" t="s">
        <v>522</v>
      </c>
      <c r="E525" s="161" t="s">
        <v>130</v>
      </c>
      <c r="F525" s="192">
        <v>243.43522793</v>
      </c>
      <c r="G525" s="192">
        <v>0</v>
      </c>
      <c r="H525" s="192">
        <v>243.43522793</v>
      </c>
      <c r="I525" s="193">
        <f t="shared" si="89"/>
        <v>0</v>
      </c>
      <c r="J525" s="193">
        <f t="shared" si="90"/>
        <v>1</v>
      </c>
      <c r="K525" s="138">
        <v>16250.01058</v>
      </c>
      <c r="L525" s="192">
        <f t="shared" si="91"/>
        <v>0</v>
      </c>
      <c r="M525" s="192">
        <f t="shared" si="92"/>
        <v>0</v>
      </c>
      <c r="N525" s="192">
        <f t="shared" si="93"/>
        <v>16250.01058</v>
      </c>
      <c r="O525" s="192">
        <v>0.19697751500012581</v>
      </c>
      <c r="P525" s="192">
        <f t="shared" si="94"/>
        <v>0</v>
      </c>
      <c r="Q525" s="192">
        <f t="shared" si="95"/>
        <v>0</v>
      </c>
      <c r="R525" s="192">
        <f t="shared" si="96"/>
        <v>0.19697751500012581</v>
      </c>
      <c r="S525" s="192">
        <f t="shared" si="97"/>
        <v>0</v>
      </c>
      <c r="T525" s="192">
        <f t="shared" si="98"/>
        <v>0</v>
      </c>
      <c r="U525" s="192">
        <f t="shared" si="99"/>
        <v>16250.207557515001</v>
      </c>
    </row>
    <row r="526" spans="1:21" s="137" customFormat="1" ht="12">
      <c r="A526" s="161">
        <v>1315</v>
      </c>
      <c r="B526" s="161" t="s">
        <v>396</v>
      </c>
      <c r="C526" s="161" t="s">
        <v>455</v>
      </c>
      <c r="D526" s="161" t="s">
        <v>522</v>
      </c>
      <c r="E526" s="161" t="s">
        <v>130</v>
      </c>
      <c r="F526" s="192">
        <v>248.83778175349465</v>
      </c>
      <c r="G526" s="192">
        <v>0</v>
      </c>
      <c r="H526" s="192">
        <v>248.83778175349465</v>
      </c>
      <c r="I526" s="193">
        <f t="shared" si="89"/>
        <v>0</v>
      </c>
      <c r="J526" s="193">
        <f t="shared" si="90"/>
        <v>1</v>
      </c>
      <c r="K526" s="138">
        <v>16823.872077600001</v>
      </c>
      <c r="L526" s="192">
        <f t="shared" si="91"/>
        <v>0</v>
      </c>
      <c r="M526" s="192">
        <f t="shared" si="92"/>
        <v>0</v>
      </c>
      <c r="N526" s="192">
        <f t="shared" si="93"/>
        <v>16823.872077600001</v>
      </c>
      <c r="O526" s="192">
        <v>0.14072101865105954</v>
      </c>
      <c r="P526" s="192">
        <f t="shared" si="94"/>
        <v>0</v>
      </c>
      <c r="Q526" s="192">
        <f t="shared" si="95"/>
        <v>0</v>
      </c>
      <c r="R526" s="192">
        <f t="shared" si="96"/>
        <v>0.14072101865105954</v>
      </c>
      <c r="S526" s="192">
        <f t="shared" si="97"/>
        <v>0</v>
      </c>
      <c r="T526" s="192">
        <f t="shared" si="98"/>
        <v>0</v>
      </c>
      <c r="U526" s="192">
        <f t="shared" si="99"/>
        <v>16824.012798618653</v>
      </c>
    </row>
    <row r="527" spans="1:21" s="137" customFormat="1" ht="12">
      <c r="A527" s="161">
        <v>1316</v>
      </c>
      <c r="B527" s="161" t="s">
        <v>396</v>
      </c>
      <c r="C527" s="161" t="s">
        <v>455</v>
      </c>
      <c r="D527" s="161" t="s">
        <v>523</v>
      </c>
      <c r="E527" s="161" t="s">
        <v>130</v>
      </c>
      <c r="F527" s="192">
        <v>137.09182763140001</v>
      </c>
      <c r="G527" s="192">
        <v>94.852960354600015</v>
      </c>
      <c r="H527" s="192">
        <v>42.238867276800001</v>
      </c>
      <c r="I527" s="193">
        <f t="shared" si="89"/>
        <v>0.69189361607777233</v>
      </c>
      <c r="J527" s="193">
        <f t="shared" si="90"/>
        <v>0.30810638392222767</v>
      </c>
      <c r="K527" s="138">
        <v>7282.08120383</v>
      </c>
      <c r="L527" s="192">
        <f t="shared" si="91"/>
        <v>0</v>
      </c>
      <c r="M527" s="192">
        <f t="shared" si="92"/>
        <v>5038.4254966899161</v>
      </c>
      <c r="N527" s="192">
        <f t="shared" si="93"/>
        <v>2243.6557071400839</v>
      </c>
      <c r="O527" s="192">
        <v>3378.4169124631007</v>
      </c>
      <c r="P527" s="192">
        <f t="shared" si="94"/>
        <v>0</v>
      </c>
      <c r="Q527" s="192">
        <f t="shared" si="95"/>
        <v>2337.5050941823974</v>
      </c>
      <c r="R527" s="192">
        <f t="shared" si="96"/>
        <v>1040.9118182807031</v>
      </c>
      <c r="S527" s="192">
        <f t="shared" si="97"/>
        <v>0</v>
      </c>
      <c r="T527" s="192">
        <f t="shared" si="98"/>
        <v>7375.9305908723136</v>
      </c>
      <c r="U527" s="192">
        <f t="shared" si="99"/>
        <v>3284.5675254207872</v>
      </c>
    </row>
    <row r="528" spans="1:21" s="137" customFormat="1" ht="12">
      <c r="A528" s="161">
        <v>1317</v>
      </c>
      <c r="B528" s="161" t="s">
        <v>396</v>
      </c>
      <c r="C528" s="161" t="s">
        <v>455</v>
      </c>
      <c r="D528" s="161" t="s">
        <v>526</v>
      </c>
      <c r="E528" s="161" t="s">
        <v>130</v>
      </c>
      <c r="F528" s="192">
        <v>63.923548185389997</v>
      </c>
      <c r="G528" s="192">
        <v>14.163721307899998</v>
      </c>
      <c r="H528" s="192">
        <v>49.759826877489999</v>
      </c>
      <c r="I528" s="193">
        <f t="shared" si="89"/>
        <v>0.22157282738471606</v>
      </c>
      <c r="J528" s="193">
        <f t="shared" si="90"/>
        <v>0.77842717261528394</v>
      </c>
      <c r="K528" s="138">
        <v>4532.0604425399997</v>
      </c>
      <c r="L528" s="192">
        <f t="shared" si="91"/>
        <v>0</v>
      </c>
      <c r="M528" s="192">
        <f t="shared" si="92"/>
        <v>1004.1814461320153</v>
      </c>
      <c r="N528" s="192">
        <f t="shared" si="93"/>
        <v>3527.8789964079842</v>
      </c>
      <c r="O528" s="192">
        <v>61.130884440824794</v>
      </c>
      <c r="P528" s="192">
        <f t="shared" si="94"/>
        <v>0</v>
      </c>
      <c r="Q528" s="192">
        <f t="shared" si="95"/>
        <v>13.544942906081896</v>
      </c>
      <c r="R528" s="192">
        <f t="shared" si="96"/>
        <v>47.585941534742894</v>
      </c>
      <c r="S528" s="192">
        <f t="shared" si="97"/>
        <v>0</v>
      </c>
      <c r="T528" s="192">
        <f t="shared" si="98"/>
        <v>1017.7263890380972</v>
      </c>
      <c r="U528" s="192">
        <f t="shared" si="99"/>
        <v>3575.4649379427269</v>
      </c>
    </row>
    <row r="529" spans="1:21" s="137" customFormat="1" ht="12">
      <c r="A529" s="161">
        <v>1318</v>
      </c>
      <c r="B529" s="161" t="s">
        <v>396</v>
      </c>
      <c r="C529" s="161" t="s">
        <v>455</v>
      </c>
      <c r="D529" s="161" t="s">
        <v>527</v>
      </c>
      <c r="E529" s="161" t="s">
        <v>130</v>
      </c>
      <c r="F529" s="192">
        <v>67.906732133753906</v>
      </c>
      <c r="G529" s="192">
        <v>66.309897896400003</v>
      </c>
      <c r="H529" s="192">
        <v>1.5968342373539002</v>
      </c>
      <c r="I529" s="193">
        <f t="shared" si="89"/>
        <v>0.97648489056712862</v>
      </c>
      <c r="J529" s="193">
        <f t="shared" si="90"/>
        <v>2.3515109432871384E-2</v>
      </c>
      <c r="K529" s="138">
        <v>815</v>
      </c>
      <c r="L529" s="192">
        <f t="shared" si="91"/>
        <v>0</v>
      </c>
      <c r="M529" s="192">
        <f t="shared" si="92"/>
        <v>795.83518581220983</v>
      </c>
      <c r="N529" s="192">
        <f t="shared" si="93"/>
        <v>19.164814187790178</v>
      </c>
      <c r="O529" s="192">
        <v>4293.0717925240906</v>
      </c>
      <c r="P529" s="192">
        <f t="shared" si="94"/>
        <v>0</v>
      </c>
      <c r="Q529" s="192">
        <f t="shared" si="95"/>
        <v>4192.1197395197132</v>
      </c>
      <c r="R529" s="192">
        <f t="shared" si="96"/>
        <v>100.95205300437731</v>
      </c>
      <c r="S529" s="192">
        <f t="shared" si="97"/>
        <v>0</v>
      </c>
      <c r="T529" s="192">
        <f t="shared" si="98"/>
        <v>4987.9549253319228</v>
      </c>
      <c r="U529" s="192">
        <f t="shared" si="99"/>
        <v>120.11686719216749</v>
      </c>
    </row>
    <row r="530" spans="1:21" s="137" customFormat="1" ht="12">
      <c r="A530" s="161">
        <v>1319</v>
      </c>
      <c r="B530" s="161" t="s">
        <v>396</v>
      </c>
      <c r="C530" s="161" t="s">
        <v>455</v>
      </c>
      <c r="D530" s="161" t="s">
        <v>526</v>
      </c>
      <c r="E530" s="161" t="s">
        <v>130</v>
      </c>
      <c r="F530" s="192">
        <v>62.216748909318</v>
      </c>
      <c r="G530" s="192">
        <v>0.72252032317800285</v>
      </c>
      <c r="H530" s="192">
        <v>61.494228586139997</v>
      </c>
      <c r="I530" s="193">
        <f t="shared" si="89"/>
        <v>1.1612955286864778E-2</v>
      </c>
      <c r="J530" s="193">
        <f t="shared" si="90"/>
        <v>0.98838704471313521</v>
      </c>
      <c r="K530" s="138">
        <v>3736.3777244799999</v>
      </c>
      <c r="L530" s="192">
        <f t="shared" si="91"/>
        <v>0</v>
      </c>
      <c r="M530" s="192">
        <f t="shared" si="92"/>
        <v>43.390387449223802</v>
      </c>
      <c r="N530" s="192">
        <f t="shared" si="93"/>
        <v>3692.987337030776</v>
      </c>
      <c r="O530" s="192">
        <v>1474.7767832519276</v>
      </c>
      <c r="P530" s="192">
        <f t="shared" si="94"/>
        <v>0</v>
      </c>
      <c r="Q530" s="192">
        <f t="shared" si="95"/>
        <v>17.126516842010904</v>
      </c>
      <c r="R530" s="192">
        <f t="shared" si="96"/>
        <v>1457.6502664099166</v>
      </c>
      <c r="S530" s="192">
        <f t="shared" si="97"/>
        <v>0</v>
      </c>
      <c r="T530" s="192">
        <f t="shared" si="98"/>
        <v>60.516904291234709</v>
      </c>
      <c r="U530" s="192">
        <f t="shared" si="99"/>
        <v>5150.6376034406931</v>
      </c>
    </row>
    <row r="531" spans="1:21" s="137" customFormat="1" ht="12">
      <c r="A531" s="161">
        <v>1320</v>
      </c>
      <c r="B531" s="161" t="s">
        <v>396</v>
      </c>
      <c r="C531" s="161" t="s">
        <v>455</v>
      </c>
      <c r="D531" s="161" t="s">
        <v>527</v>
      </c>
      <c r="E531" s="161" t="s">
        <v>130</v>
      </c>
      <c r="F531" s="192">
        <v>22.422929123399999</v>
      </c>
      <c r="G531" s="192">
        <v>22.422929123399999</v>
      </c>
      <c r="H531" s="192">
        <v>0</v>
      </c>
      <c r="I531" s="193">
        <f t="shared" si="89"/>
        <v>1</v>
      </c>
      <c r="J531" s="193">
        <f t="shared" si="90"/>
        <v>0</v>
      </c>
      <c r="K531" s="138">
        <v>39</v>
      </c>
      <c r="L531" s="192">
        <f t="shared" si="91"/>
        <v>0</v>
      </c>
      <c r="M531" s="192">
        <f t="shared" si="92"/>
        <v>39</v>
      </c>
      <c r="N531" s="192">
        <f t="shared" si="93"/>
        <v>0</v>
      </c>
      <c r="O531" s="192">
        <v>13135.425765398408</v>
      </c>
      <c r="P531" s="192">
        <f t="shared" si="94"/>
        <v>0</v>
      </c>
      <c r="Q531" s="192">
        <f t="shared" si="95"/>
        <v>13135.425765398408</v>
      </c>
      <c r="R531" s="192">
        <f t="shared" si="96"/>
        <v>0</v>
      </c>
      <c r="S531" s="192">
        <f t="shared" si="97"/>
        <v>0</v>
      </c>
      <c r="T531" s="192">
        <f t="shared" si="98"/>
        <v>13174.425765398408</v>
      </c>
      <c r="U531" s="192">
        <f t="shared" si="99"/>
        <v>0</v>
      </c>
    </row>
    <row r="532" spans="1:21" s="137" customFormat="1" ht="12">
      <c r="A532" s="161">
        <v>1321</v>
      </c>
      <c r="B532" s="161" t="s">
        <v>396</v>
      </c>
      <c r="C532" s="161" t="s">
        <v>455</v>
      </c>
      <c r="D532" s="161" t="s">
        <v>527</v>
      </c>
      <c r="E532" s="161" t="s">
        <v>130</v>
      </c>
      <c r="F532" s="192">
        <v>20.330064750599998</v>
      </c>
      <c r="G532" s="192">
        <v>20.330064750599998</v>
      </c>
      <c r="H532" s="192">
        <v>0</v>
      </c>
      <c r="I532" s="193">
        <f t="shared" si="89"/>
        <v>1</v>
      </c>
      <c r="J532" s="193">
        <f t="shared" si="90"/>
        <v>0</v>
      </c>
      <c r="K532" s="138">
        <v>0</v>
      </c>
      <c r="L532" s="192">
        <f t="shared" si="91"/>
        <v>0</v>
      </c>
      <c r="M532" s="192">
        <f t="shared" si="92"/>
        <v>0</v>
      </c>
      <c r="N532" s="192">
        <f t="shared" si="93"/>
        <v>0</v>
      </c>
      <c r="O532" s="192">
        <v>85.597203316579566</v>
      </c>
      <c r="P532" s="192">
        <f t="shared" si="94"/>
        <v>0</v>
      </c>
      <c r="Q532" s="192">
        <f t="shared" si="95"/>
        <v>85.597203316579566</v>
      </c>
      <c r="R532" s="192">
        <f t="shared" si="96"/>
        <v>0</v>
      </c>
      <c r="S532" s="192">
        <f t="shared" si="97"/>
        <v>0</v>
      </c>
      <c r="T532" s="192">
        <f t="shared" si="98"/>
        <v>85.597203316579566</v>
      </c>
      <c r="U532" s="192">
        <f t="shared" si="99"/>
        <v>0</v>
      </c>
    </row>
    <row r="533" spans="1:21" s="137" customFormat="1" ht="12">
      <c r="A533" s="161">
        <v>1322</v>
      </c>
      <c r="B533" s="161" t="s">
        <v>396</v>
      </c>
      <c r="C533" s="161" t="s">
        <v>455</v>
      </c>
      <c r="D533" s="161" t="s">
        <v>525</v>
      </c>
      <c r="E533" s="161" t="s">
        <v>130</v>
      </c>
      <c r="F533" s="192">
        <v>121.032758539</v>
      </c>
      <c r="G533" s="192">
        <v>121.032758539</v>
      </c>
      <c r="H533" s="192">
        <v>0</v>
      </c>
      <c r="I533" s="193">
        <f t="shared" si="89"/>
        <v>1</v>
      </c>
      <c r="J533" s="193">
        <f t="shared" si="90"/>
        <v>0</v>
      </c>
      <c r="K533" s="138">
        <v>6415.04</v>
      </c>
      <c r="L533" s="192">
        <f t="shared" si="91"/>
        <v>0</v>
      </c>
      <c r="M533" s="192">
        <f t="shared" si="92"/>
        <v>6415.04</v>
      </c>
      <c r="N533" s="192">
        <f t="shared" si="93"/>
        <v>0</v>
      </c>
      <c r="O533" s="192">
        <v>518.18766388387314</v>
      </c>
      <c r="P533" s="192">
        <f t="shared" si="94"/>
        <v>0</v>
      </c>
      <c r="Q533" s="192">
        <f t="shared" si="95"/>
        <v>518.18766388387314</v>
      </c>
      <c r="R533" s="192">
        <f t="shared" si="96"/>
        <v>0</v>
      </c>
      <c r="S533" s="192">
        <f t="shared" si="97"/>
        <v>0</v>
      </c>
      <c r="T533" s="192">
        <f t="shared" si="98"/>
        <v>6933.227663883873</v>
      </c>
      <c r="U533" s="192">
        <f t="shared" si="99"/>
        <v>0</v>
      </c>
    </row>
    <row r="534" spans="1:21" s="137" customFormat="1" ht="12">
      <c r="A534" s="161">
        <v>1323</v>
      </c>
      <c r="B534" s="161" t="s">
        <v>396</v>
      </c>
      <c r="C534" s="161" t="s">
        <v>455</v>
      </c>
      <c r="D534" s="161" t="s">
        <v>526</v>
      </c>
      <c r="E534" s="161" t="s">
        <v>130</v>
      </c>
      <c r="F534" s="192">
        <v>57.695289733270002</v>
      </c>
      <c r="G534" s="192">
        <v>21.048318571000003</v>
      </c>
      <c r="H534" s="192">
        <v>36.646971162269999</v>
      </c>
      <c r="I534" s="193">
        <f t="shared" si="89"/>
        <v>0.36481866489115639</v>
      </c>
      <c r="J534" s="193">
        <f t="shared" si="90"/>
        <v>0.63518133510884356</v>
      </c>
      <c r="K534" s="138">
        <v>3760.9270200699998</v>
      </c>
      <c r="L534" s="192">
        <f t="shared" si="91"/>
        <v>0</v>
      </c>
      <c r="M534" s="192">
        <f t="shared" si="92"/>
        <v>1372.0563742150127</v>
      </c>
      <c r="N534" s="192">
        <f t="shared" si="93"/>
        <v>2388.8706458549868</v>
      </c>
      <c r="O534" s="192">
        <v>0</v>
      </c>
      <c r="P534" s="192">
        <f t="shared" si="94"/>
        <v>0</v>
      </c>
      <c r="Q534" s="192">
        <f t="shared" si="95"/>
        <v>0</v>
      </c>
      <c r="R534" s="192">
        <f t="shared" si="96"/>
        <v>0</v>
      </c>
      <c r="S534" s="192">
        <f t="shared" si="97"/>
        <v>0</v>
      </c>
      <c r="T534" s="192">
        <f t="shared" si="98"/>
        <v>1372.0563742150127</v>
      </c>
      <c r="U534" s="192">
        <f t="shared" si="99"/>
        <v>2388.8706458549868</v>
      </c>
    </row>
    <row r="535" spans="1:21" s="137" customFormat="1" ht="12">
      <c r="A535" s="161">
        <v>1324</v>
      </c>
      <c r="B535" s="161" t="s">
        <v>396</v>
      </c>
      <c r="C535" s="161" t="s">
        <v>455</v>
      </c>
      <c r="D535" s="161" t="s">
        <v>525</v>
      </c>
      <c r="E535" s="161" t="s">
        <v>130</v>
      </c>
      <c r="F535" s="192">
        <v>107.98248037376389</v>
      </c>
      <c r="G535" s="192">
        <v>107.980244188</v>
      </c>
      <c r="H535" s="192">
        <v>2.2361857638900002E-3</v>
      </c>
      <c r="I535" s="193">
        <f t="shared" si="89"/>
        <v>0.9999792912169071</v>
      </c>
      <c r="J535" s="193">
        <f t="shared" si="90"/>
        <v>2.0708783092904248E-5</v>
      </c>
      <c r="K535" s="138">
        <v>4807.6655909999999</v>
      </c>
      <c r="L535" s="192">
        <f t="shared" si="91"/>
        <v>0</v>
      </c>
      <c r="M535" s="192">
        <f t="shared" si="92"/>
        <v>4807.5660300960926</v>
      </c>
      <c r="N535" s="192">
        <f t="shared" si="93"/>
        <v>9.9560903907238305E-2</v>
      </c>
      <c r="O535" s="192">
        <v>650.69541778112068</v>
      </c>
      <c r="P535" s="192">
        <f t="shared" si="94"/>
        <v>0</v>
      </c>
      <c r="Q535" s="192">
        <f t="shared" si="95"/>
        <v>650.68194267085426</v>
      </c>
      <c r="R535" s="192">
        <f t="shared" si="96"/>
        <v>1.3475110266375939E-2</v>
      </c>
      <c r="S535" s="192">
        <f t="shared" si="97"/>
        <v>0</v>
      </c>
      <c r="T535" s="192">
        <f t="shared" si="98"/>
        <v>5458.247972766947</v>
      </c>
      <c r="U535" s="192">
        <f t="shared" si="99"/>
        <v>0.11303601417361424</v>
      </c>
    </row>
    <row r="536" spans="1:21" s="137" customFormat="1" ht="12">
      <c r="A536" s="161">
        <v>1325</v>
      </c>
      <c r="B536" s="161" t="s">
        <v>396</v>
      </c>
      <c r="C536" s="161" t="s">
        <v>455</v>
      </c>
      <c r="D536" s="161" t="s">
        <v>527</v>
      </c>
      <c r="E536" s="161" t="s">
        <v>130</v>
      </c>
      <c r="F536" s="192">
        <v>48.870173976839993</v>
      </c>
      <c r="G536" s="192">
        <v>41.239248908999997</v>
      </c>
      <c r="H536" s="192">
        <v>7.6309250678399998</v>
      </c>
      <c r="I536" s="193">
        <f t="shared" si="89"/>
        <v>0.84385312253121181</v>
      </c>
      <c r="J536" s="193">
        <f t="shared" si="90"/>
        <v>0.15614687746878819</v>
      </c>
      <c r="K536" s="138">
        <v>2621.3549835399999</v>
      </c>
      <c r="L536" s="192">
        <f t="shared" si="91"/>
        <v>0</v>
      </c>
      <c r="M536" s="192">
        <f t="shared" si="92"/>
        <v>2212.0385881229822</v>
      </c>
      <c r="N536" s="192">
        <f t="shared" si="93"/>
        <v>409.31639541701765</v>
      </c>
      <c r="O536" s="192">
        <v>1163.2839627183412</v>
      </c>
      <c r="P536" s="192">
        <f t="shared" si="94"/>
        <v>0</v>
      </c>
      <c r="Q536" s="192">
        <f t="shared" si="95"/>
        <v>981.64080433035394</v>
      </c>
      <c r="R536" s="192">
        <f t="shared" si="96"/>
        <v>181.6431583879872</v>
      </c>
      <c r="S536" s="192">
        <f t="shared" si="97"/>
        <v>0</v>
      </c>
      <c r="T536" s="192">
        <f t="shared" si="98"/>
        <v>3193.6793924533363</v>
      </c>
      <c r="U536" s="192">
        <f t="shared" si="99"/>
        <v>590.95955380500482</v>
      </c>
    </row>
    <row r="537" spans="1:21" s="137" customFormat="1" ht="12">
      <c r="A537" s="161">
        <v>1326</v>
      </c>
      <c r="B537" s="161" t="s">
        <v>396</v>
      </c>
      <c r="C537" s="161" t="s">
        <v>455</v>
      </c>
      <c r="D537" s="161" t="s">
        <v>527</v>
      </c>
      <c r="E537" s="161" t="s">
        <v>130</v>
      </c>
      <c r="F537" s="192">
        <v>132.74238600519999</v>
      </c>
      <c r="G537" s="192">
        <v>25.114906020199996</v>
      </c>
      <c r="H537" s="192">
        <v>107.62747998499999</v>
      </c>
      <c r="I537" s="193">
        <f t="shared" si="89"/>
        <v>0.18920035096563773</v>
      </c>
      <c r="J537" s="193">
        <f t="shared" si="90"/>
        <v>0.8107996490343623</v>
      </c>
      <c r="K537" s="138">
        <v>8458.5453855300002</v>
      </c>
      <c r="L537" s="192">
        <f t="shared" si="91"/>
        <v>0</v>
      </c>
      <c r="M537" s="192">
        <f t="shared" si="92"/>
        <v>1600.3597556010516</v>
      </c>
      <c r="N537" s="192">
        <f t="shared" si="93"/>
        <v>6858.1856299289493</v>
      </c>
      <c r="O537" s="192">
        <v>3029.4216540343277</v>
      </c>
      <c r="P537" s="192">
        <f t="shared" si="94"/>
        <v>0</v>
      </c>
      <c r="Q537" s="192">
        <f t="shared" si="95"/>
        <v>573.16764016619754</v>
      </c>
      <c r="R537" s="192">
        <f t="shared" si="96"/>
        <v>2456.2540138681302</v>
      </c>
      <c r="S537" s="192">
        <f t="shared" si="97"/>
        <v>0</v>
      </c>
      <c r="T537" s="192">
        <f t="shared" si="98"/>
        <v>2173.5273957672489</v>
      </c>
      <c r="U537" s="192">
        <f t="shared" si="99"/>
        <v>9314.439643797079</v>
      </c>
    </row>
    <row r="538" spans="1:21" s="137" customFormat="1" ht="12">
      <c r="A538" s="161">
        <v>1327</v>
      </c>
      <c r="B538" s="161" t="s">
        <v>396</v>
      </c>
      <c r="C538" s="161" t="s">
        <v>455</v>
      </c>
      <c r="D538" s="161" t="s">
        <v>528</v>
      </c>
      <c r="E538" s="161" t="s">
        <v>130</v>
      </c>
      <c r="F538" s="192">
        <v>213.90659543400002</v>
      </c>
      <c r="G538" s="192">
        <v>7.1949740260000112</v>
      </c>
      <c r="H538" s="192">
        <v>206.71162140800001</v>
      </c>
      <c r="I538" s="193">
        <f t="shared" si="89"/>
        <v>3.3636055080031368E-2</v>
      </c>
      <c r="J538" s="193">
        <f t="shared" si="90"/>
        <v>0.96636394491996858</v>
      </c>
      <c r="K538" s="138">
        <v>13029.540824</v>
      </c>
      <c r="L538" s="192">
        <f t="shared" si="91"/>
        <v>0</v>
      </c>
      <c r="M538" s="192">
        <f t="shared" si="92"/>
        <v>438.2623528235813</v>
      </c>
      <c r="N538" s="192">
        <f t="shared" si="93"/>
        <v>12591.278471176418</v>
      </c>
      <c r="O538" s="192">
        <v>50.153069491311967</v>
      </c>
      <c r="P538" s="192">
        <f t="shared" si="94"/>
        <v>0</v>
      </c>
      <c r="Q538" s="192">
        <f t="shared" si="95"/>
        <v>1.6869514078424102</v>
      </c>
      <c r="R538" s="192">
        <f t="shared" si="96"/>
        <v>48.466118083469553</v>
      </c>
      <c r="S538" s="192">
        <f t="shared" si="97"/>
        <v>0</v>
      </c>
      <c r="T538" s="192">
        <f t="shared" si="98"/>
        <v>439.9493042314237</v>
      </c>
      <c r="U538" s="192">
        <f t="shared" si="99"/>
        <v>12639.744589259888</v>
      </c>
    </row>
    <row r="539" spans="1:21" s="137" customFormat="1" ht="12">
      <c r="A539" s="161">
        <v>1328</v>
      </c>
      <c r="B539" s="161" t="s">
        <v>396</v>
      </c>
      <c r="C539" s="161" t="s">
        <v>455</v>
      </c>
      <c r="D539" s="161" t="s">
        <v>528</v>
      </c>
      <c r="E539" s="161" t="s">
        <v>130</v>
      </c>
      <c r="F539" s="192">
        <v>77.767859544000004</v>
      </c>
      <c r="G539" s="192">
        <v>0</v>
      </c>
      <c r="H539" s="192">
        <v>77.767859544000004</v>
      </c>
      <c r="I539" s="193">
        <f t="shared" si="89"/>
        <v>0</v>
      </c>
      <c r="J539" s="193">
        <f t="shared" si="90"/>
        <v>1</v>
      </c>
      <c r="K539" s="138">
        <v>4297.6914483299997</v>
      </c>
      <c r="L539" s="192">
        <f t="shared" si="91"/>
        <v>0</v>
      </c>
      <c r="M539" s="192">
        <f t="shared" si="92"/>
        <v>0</v>
      </c>
      <c r="N539" s="192">
        <f t="shared" si="93"/>
        <v>4297.6914483299997</v>
      </c>
      <c r="O539" s="192">
        <v>50.000000227915152</v>
      </c>
      <c r="P539" s="192">
        <f t="shared" si="94"/>
        <v>0</v>
      </c>
      <c r="Q539" s="192">
        <f t="shared" si="95"/>
        <v>0</v>
      </c>
      <c r="R539" s="192">
        <f t="shared" si="96"/>
        <v>50.000000227915152</v>
      </c>
      <c r="S539" s="192">
        <f t="shared" si="97"/>
        <v>0</v>
      </c>
      <c r="T539" s="192">
        <f t="shared" si="98"/>
        <v>0</v>
      </c>
      <c r="U539" s="192">
        <f t="shared" si="99"/>
        <v>4347.6914485579146</v>
      </c>
    </row>
    <row r="540" spans="1:21" s="137" customFormat="1" ht="12">
      <c r="A540" s="161">
        <v>1329</v>
      </c>
      <c r="B540" s="161" t="s">
        <v>396</v>
      </c>
      <c r="C540" s="161" t="s">
        <v>455</v>
      </c>
      <c r="D540" s="161" t="s">
        <v>526</v>
      </c>
      <c r="E540" s="161" t="s">
        <v>130</v>
      </c>
      <c r="F540" s="192">
        <v>130.11475871895601</v>
      </c>
      <c r="G540" s="192">
        <v>2.3105106466400116</v>
      </c>
      <c r="H540" s="192">
        <v>127.804248072316</v>
      </c>
      <c r="I540" s="193">
        <f t="shared" si="89"/>
        <v>1.7757483235477118E-2</v>
      </c>
      <c r="J540" s="193">
        <f t="shared" si="90"/>
        <v>0.9822425167645229</v>
      </c>
      <c r="K540" s="138">
        <v>6997.4784658299995</v>
      </c>
      <c r="L540" s="192">
        <f t="shared" si="91"/>
        <v>0</v>
      </c>
      <c r="M540" s="192">
        <f t="shared" si="92"/>
        <v>124.25760654758837</v>
      </c>
      <c r="N540" s="192">
        <f t="shared" si="93"/>
        <v>6873.2208592824118</v>
      </c>
      <c r="O540" s="192">
        <v>8.5566407788378201E-4</v>
      </c>
      <c r="P540" s="192">
        <f t="shared" si="94"/>
        <v>0</v>
      </c>
      <c r="Q540" s="192">
        <f t="shared" si="95"/>
        <v>1.5194440518221246E-5</v>
      </c>
      <c r="R540" s="192">
        <f t="shared" si="96"/>
        <v>8.4046963736556077E-4</v>
      </c>
      <c r="S540" s="192">
        <f t="shared" si="97"/>
        <v>0</v>
      </c>
      <c r="T540" s="192">
        <f t="shared" si="98"/>
        <v>124.25762174202889</v>
      </c>
      <c r="U540" s="192">
        <f t="shared" si="99"/>
        <v>6873.2216997520491</v>
      </c>
    </row>
    <row r="541" spans="1:21" s="137" customFormat="1" ht="12">
      <c r="A541" s="161">
        <v>1330</v>
      </c>
      <c r="B541" s="161" t="s">
        <v>396</v>
      </c>
      <c r="C541" s="161" t="s">
        <v>455</v>
      </c>
      <c r="D541" s="161" t="s">
        <v>526</v>
      </c>
      <c r="E541" s="161" t="s">
        <v>130</v>
      </c>
      <c r="F541" s="192">
        <v>135.69695534427893</v>
      </c>
      <c r="G541" s="192">
        <v>16.453162934600002</v>
      </c>
      <c r="H541" s="192">
        <v>119.24379240967893</v>
      </c>
      <c r="I541" s="193">
        <f t="shared" si="89"/>
        <v>0.1212493153796739</v>
      </c>
      <c r="J541" s="193">
        <f t="shared" si="90"/>
        <v>0.87875068462032613</v>
      </c>
      <c r="K541" s="138">
        <v>7401.8569570700001</v>
      </c>
      <c r="L541" s="192">
        <f t="shared" si="91"/>
        <v>0</v>
      </c>
      <c r="M541" s="192">
        <f t="shared" si="92"/>
        <v>897.47008858301388</v>
      </c>
      <c r="N541" s="192">
        <f t="shared" si="93"/>
        <v>6504.3868684869867</v>
      </c>
      <c r="O541" s="192">
        <v>103.85178886157442</v>
      </c>
      <c r="P541" s="192">
        <f t="shared" si="94"/>
        <v>0</v>
      </c>
      <c r="Q541" s="192">
        <f t="shared" si="95"/>
        <v>12.591958300420341</v>
      </c>
      <c r="R541" s="192">
        <f t="shared" si="96"/>
        <v>91.259830561154075</v>
      </c>
      <c r="S541" s="192">
        <f t="shared" si="97"/>
        <v>0</v>
      </c>
      <c r="T541" s="192">
        <f t="shared" si="98"/>
        <v>910.06204688343416</v>
      </c>
      <c r="U541" s="192">
        <f t="shared" si="99"/>
        <v>6595.6466990481404</v>
      </c>
    </row>
    <row r="542" spans="1:21" s="137" customFormat="1" ht="12">
      <c r="A542" s="161">
        <v>1331</v>
      </c>
      <c r="B542" s="161" t="s">
        <v>396</v>
      </c>
      <c r="C542" s="161" t="s">
        <v>455</v>
      </c>
      <c r="D542" s="161" t="s">
        <v>522</v>
      </c>
      <c r="E542" s="161" t="s">
        <v>130</v>
      </c>
      <c r="F542" s="192">
        <v>275.9182959518111</v>
      </c>
      <c r="G542" s="192">
        <v>0</v>
      </c>
      <c r="H542" s="192">
        <v>275.9182959518111</v>
      </c>
      <c r="I542" s="193">
        <f t="shared" si="89"/>
        <v>0</v>
      </c>
      <c r="J542" s="193">
        <f t="shared" si="90"/>
        <v>1</v>
      </c>
      <c r="K542" s="138">
        <v>17909.870354300001</v>
      </c>
      <c r="L542" s="192">
        <f t="shared" si="91"/>
        <v>0</v>
      </c>
      <c r="M542" s="192">
        <f t="shared" si="92"/>
        <v>0</v>
      </c>
      <c r="N542" s="192">
        <f t="shared" si="93"/>
        <v>17909.870354300001</v>
      </c>
      <c r="O542" s="192">
        <v>50.000000000004206</v>
      </c>
      <c r="P542" s="192">
        <f t="shared" si="94"/>
        <v>0</v>
      </c>
      <c r="Q542" s="192">
        <f t="shared" si="95"/>
        <v>0</v>
      </c>
      <c r="R542" s="192">
        <f t="shared" si="96"/>
        <v>50.000000000004206</v>
      </c>
      <c r="S542" s="192">
        <f t="shared" si="97"/>
        <v>0</v>
      </c>
      <c r="T542" s="192">
        <f t="shared" si="98"/>
        <v>0</v>
      </c>
      <c r="U542" s="192">
        <f t="shared" si="99"/>
        <v>17959.870354300005</v>
      </c>
    </row>
    <row r="543" spans="1:21" s="137" customFormat="1" ht="12">
      <c r="A543" s="161">
        <v>1332</v>
      </c>
      <c r="B543" s="161" t="s">
        <v>396</v>
      </c>
      <c r="C543" s="161" t="s">
        <v>455</v>
      </c>
      <c r="D543" s="161" t="s">
        <v>522</v>
      </c>
      <c r="E543" s="161" t="s">
        <v>130</v>
      </c>
      <c r="F543" s="192">
        <v>215.69678854899999</v>
      </c>
      <c r="G543" s="192">
        <v>0</v>
      </c>
      <c r="H543" s="192">
        <v>215.69678854899999</v>
      </c>
      <c r="I543" s="193">
        <f t="shared" si="89"/>
        <v>0</v>
      </c>
      <c r="J543" s="193">
        <f t="shared" si="90"/>
        <v>1</v>
      </c>
      <c r="K543" s="138">
        <v>13824.979799700001</v>
      </c>
      <c r="L543" s="192">
        <f t="shared" si="91"/>
        <v>0</v>
      </c>
      <c r="M543" s="192">
        <f t="shared" si="92"/>
        <v>0</v>
      </c>
      <c r="N543" s="192">
        <f t="shared" si="93"/>
        <v>13824.979799700001</v>
      </c>
      <c r="O543" s="192">
        <v>8.4419238508159147E-2</v>
      </c>
      <c r="P543" s="192">
        <f t="shared" si="94"/>
        <v>0</v>
      </c>
      <c r="Q543" s="192">
        <f t="shared" si="95"/>
        <v>0</v>
      </c>
      <c r="R543" s="192">
        <f t="shared" si="96"/>
        <v>8.4419238508159147E-2</v>
      </c>
      <c r="S543" s="192">
        <f t="shared" si="97"/>
        <v>0</v>
      </c>
      <c r="T543" s="192">
        <f t="shared" si="98"/>
        <v>0</v>
      </c>
      <c r="U543" s="192">
        <f t="shared" si="99"/>
        <v>13825.064218938509</v>
      </c>
    </row>
    <row r="544" spans="1:21" s="137" customFormat="1" ht="12">
      <c r="A544" s="161">
        <v>1333</v>
      </c>
      <c r="B544" s="161" t="s">
        <v>396</v>
      </c>
      <c r="C544" s="161" t="s">
        <v>455</v>
      </c>
      <c r="D544" s="161" t="s">
        <v>527</v>
      </c>
      <c r="E544" s="161" t="s">
        <v>130</v>
      </c>
      <c r="F544" s="192">
        <v>36.2408396911</v>
      </c>
      <c r="G544" s="192">
        <v>36.2408396911</v>
      </c>
      <c r="H544" s="192">
        <v>0</v>
      </c>
      <c r="I544" s="193">
        <f t="shared" si="89"/>
        <v>1</v>
      </c>
      <c r="J544" s="193">
        <f t="shared" si="90"/>
        <v>0</v>
      </c>
      <c r="K544" s="138">
        <v>2919.9552972800002</v>
      </c>
      <c r="L544" s="192">
        <f t="shared" si="91"/>
        <v>0</v>
      </c>
      <c r="M544" s="192">
        <f t="shared" si="92"/>
        <v>2919.9552972800002</v>
      </c>
      <c r="N544" s="192">
        <f t="shared" si="93"/>
        <v>0</v>
      </c>
      <c r="O544" s="192">
        <v>983.64640925544029</v>
      </c>
      <c r="P544" s="192">
        <f t="shared" si="94"/>
        <v>0</v>
      </c>
      <c r="Q544" s="192">
        <f t="shared" si="95"/>
        <v>983.64640925544029</v>
      </c>
      <c r="R544" s="192">
        <f t="shared" si="96"/>
        <v>0</v>
      </c>
      <c r="S544" s="192">
        <f t="shared" si="97"/>
        <v>0</v>
      </c>
      <c r="T544" s="192">
        <f t="shared" si="98"/>
        <v>3903.6017065354404</v>
      </c>
      <c r="U544" s="192">
        <f t="shared" si="99"/>
        <v>0</v>
      </c>
    </row>
    <row r="545" spans="1:21" s="137" customFormat="1" ht="12">
      <c r="A545" s="161">
        <v>1334</v>
      </c>
      <c r="B545" s="161" t="s">
        <v>396</v>
      </c>
      <c r="C545" s="161" t="s">
        <v>455</v>
      </c>
      <c r="D545" s="161" t="s">
        <v>527</v>
      </c>
      <c r="E545" s="161" t="s">
        <v>130</v>
      </c>
      <c r="F545" s="192">
        <v>50.339389233199995</v>
      </c>
      <c r="G545" s="192">
        <v>22.651293244499996</v>
      </c>
      <c r="H545" s="192">
        <v>27.688095988699999</v>
      </c>
      <c r="I545" s="193">
        <f t="shared" si="89"/>
        <v>0.44997155487061297</v>
      </c>
      <c r="J545" s="193">
        <f t="shared" si="90"/>
        <v>0.55002844512938709</v>
      </c>
      <c r="K545" s="138">
        <v>3731.2268577300001</v>
      </c>
      <c r="L545" s="192">
        <f t="shared" si="91"/>
        <v>0</v>
      </c>
      <c r="M545" s="192">
        <f t="shared" si="92"/>
        <v>1678.9459507477595</v>
      </c>
      <c r="N545" s="192">
        <f t="shared" si="93"/>
        <v>2052.2809069822406</v>
      </c>
      <c r="O545" s="192">
        <v>1156.3077470492779</v>
      </c>
      <c r="P545" s="192">
        <f t="shared" si="94"/>
        <v>0</v>
      </c>
      <c r="Q545" s="192">
        <f t="shared" si="95"/>
        <v>520.305594848699</v>
      </c>
      <c r="R545" s="192">
        <f t="shared" si="96"/>
        <v>636.00215220057896</v>
      </c>
      <c r="S545" s="192">
        <f t="shared" si="97"/>
        <v>0</v>
      </c>
      <c r="T545" s="192">
        <f t="shared" si="98"/>
        <v>2199.2515455964585</v>
      </c>
      <c r="U545" s="192">
        <f t="shared" si="99"/>
        <v>2688.2830591828197</v>
      </c>
    </row>
    <row r="546" spans="1:21" s="137" customFormat="1" ht="12">
      <c r="A546" s="161">
        <v>1335</v>
      </c>
      <c r="B546" s="161" t="s">
        <v>396</v>
      </c>
      <c r="C546" s="161" t="s">
        <v>455</v>
      </c>
      <c r="D546" s="161" t="s">
        <v>527</v>
      </c>
      <c r="E546" s="161" t="s">
        <v>130</v>
      </c>
      <c r="F546" s="192">
        <v>33.799330680300002</v>
      </c>
      <c r="G546" s="192">
        <v>23.274861417500002</v>
      </c>
      <c r="H546" s="192">
        <v>10.5244692628</v>
      </c>
      <c r="I546" s="193">
        <f t="shared" si="89"/>
        <v>0.68861900366168483</v>
      </c>
      <c r="J546" s="193">
        <f t="shared" si="90"/>
        <v>0.31138099633831517</v>
      </c>
      <c r="K546" s="138">
        <v>0</v>
      </c>
      <c r="L546" s="192">
        <f t="shared" si="91"/>
        <v>0</v>
      </c>
      <c r="M546" s="192">
        <f t="shared" si="92"/>
        <v>0</v>
      </c>
      <c r="N546" s="192">
        <f t="shared" si="93"/>
        <v>0</v>
      </c>
      <c r="O546" s="192">
        <v>97.642071082963795</v>
      </c>
      <c r="P546" s="192">
        <f t="shared" si="94"/>
        <v>0</v>
      </c>
      <c r="Q546" s="192">
        <f t="shared" si="95"/>
        <v>67.23818570461394</v>
      </c>
      <c r="R546" s="192">
        <f t="shared" si="96"/>
        <v>30.403885378349859</v>
      </c>
      <c r="S546" s="192">
        <f t="shared" si="97"/>
        <v>0</v>
      </c>
      <c r="T546" s="192">
        <f t="shared" si="98"/>
        <v>67.23818570461394</v>
      </c>
      <c r="U546" s="192">
        <f t="shared" si="99"/>
        <v>30.403885378349859</v>
      </c>
    </row>
    <row r="547" spans="1:21" s="137" customFormat="1" ht="12">
      <c r="A547" s="161">
        <v>1336</v>
      </c>
      <c r="B547" s="161" t="s">
        <v>396</v>
      </c>
      <c r="C547" s="161" t="s">
        <v>455</v>
      </c>
      <c r="D547" s="161" t="s">
        <v>524</v>
      </c>
      <c r="E547" s="161" t="s">
        <v>130</v>
      </c>
      <c r="F547" s="192">
        <v>29.3399704353</v>
      </c>
      <c r="G547" s="192">
        <v>29.3399704353</v>
      </c>
      <c r="H547" s="192">
        <v>0</v>
      </c>
      <c r="I547" s="193">
        <f t="shared" si="89"/>
        <v>1</v>
      </c>
      <c r="J547" s="193">
        <f t="shared" si="90"/>
        <v>0</v>
      </c>
      <c r="K547" s="138">
        <v>1576.87</v>
      </c>
      <c r="L547" s="192">
        <f t="shared" si="91"/>
        <v>0</v>
      </c>
      <c r="M547" s="192">
        <f t="shared" si="92"/>
        <v>1576.87</v>
      </c>
      <c r="N547" s="192">
        <f t="shared" si="93"/>
        <v>0</v>
      </c>
      <c r="O547" s="192">
        <v>800.15662812802248</v>
      </c>
      <c r="P547" s="192">
        <f t="shared" si="94"/>
        <v>0</v>
      </c>
      <c r="Q547" s="192">
        <f t="shared" si="95"/>
        <v>800.15662812802248</v>
      </c>
      <c r="R547" s="192">
        <f t="shared" si="96"/>
        <v>0</v>
      </c>
      <c r="S547" s="192">
        <f t="shared" si="97"/>
        <v>0</v>
      </c>
      <c r="T547" s="192">
        <f t="shared" si="98"/>
        <v>2377.0266281280224</v>
      </c>
      <c r="U547" s="192">
        <f t="shared" si="99"/>
        <v>0</v>
      </c>
    </row>
    <row r="548" spans="1:21" s="137" customFormat="1" ht="12">
      <c r="A548" s="161">
        <v>1337</v>
      </c>
      <c r="B548" s="161" t="s">
        <v>396</v>
      </c>
      <c r="C548" s="161" t="s">
        <v>455</v>
      </c>
      <c r="D548" s="161" t="s">
        <v>524</v>
      </c>
      <c r="E548" s="161" t="s">
        <v>130</v>
      </c>
      <c r="F548" s="192">
        <v>30.1921790504</v>
      </c>
      <c r="G548" s="192">
        <v>30.1921790504</v>
      </c>
      <c r="H548" s="192">
        <v>0</v>
      </c>
      <c r="I548" s="193">
        <f t="shared" si="89"/>
        <v>1</v>
      </c>
      <c r="J548" s="193">
        <f t="shared" si="90"/>
        <v>0</v>
      </c>
      <c r="K548" s="138">
        <v>1163</v>
      </c>
      <c r="L548" s="192">
        <f t="shared" si="91"/>
        <v>0</v>
      </c>
      <c r="M548" s="192">
        <f t="shared" si="92"/>
        <v>1163</v>
      </c>
      <c r="N548" s="192">
        <f t="shared" si="93"/>
        <v>0</v>
      </c>
      <c r="O548" s="192">
        <v>295.93810125657757</v>
      </c>
      <c r="P548" s="192">
        <f t="shared" si="94"/>
        <v>0</v>
      </c>
      <c r="Q548" s="192">
        <f t="shared" si="95"/>
        <v>295.93810125657757</v>
      </c>
      <c r="R548" s="192">
        <f t="shared" si="96"/>
        <v>0</v>
      </c>
      <c r="S548" s="192">
        <f t="shared" si="97"/>
        <v>0</v>
      </c>
      <c r="T548" s="192">
        <f t="shared" si="98"/>
        <v>1458.9381012565775</v>
      </c>
      <c r="U548" s="192">
        <f t="shared" si="99"/>
        <v>0</v>
      </c>
    </row>
    <row r="549" spans="1:21" s="137" customFormat="1" ht="12">
      <c r="A549" s="161">
        <v>1338</v>
      </c>
      <c r="B549" s="161" t="s">
        <v>396</v>
      </c>
      <c r="C549" s="161" t="s">
        <v>455</v>
      </c>
      <c r="D549" s="161" t="s">
        <v>524</v>
      </c>
      <c r="E549" s="161" t="s">
        <v>130</v>
      </c>
      <c r="F549" s="192">
        <v>31.366308323999998</v>
      </c>
      <c r="G549" s="192">
        <v>31.366308323999998</v>
      </c>
      <c r="H549" s="192">
        <v>0</v>
      </c>
      <c r="I549" s="193">
        <f t="shared" si="89"/>
        <v>1</v>
      </c>
      <c r="J549" s="193">
        <f t="shared" si="90"/>
        <v>0</v>
      </c>
      <c r="K549" s="138">
        <v>1450.9780000000001</v>
      </c>
      <c r="L549" s="192">
        <f t="shared" si="91"/>
        <v>0</v>
      </c>
      <c r="M549" s="192">
        <f t="shared" si="92"/>
        <v>1450.9780000000001</v>
      </c>
      <c r="N549" s="192">
        <f t="shared" si="93"/>
        <v>0</v>
      </c>
      <c r="O549" s="192">
        <v>100.65432075499999</v>
      </c>
      <c r="P549" s="192">
        <f t="shared" si="94"/>
        <v>0</v>
      </c>
      <c r="Q549" s="192">
        <f t="shared" si="95"/>
        <v>100.65432075499999</v>
      </c>
      <c r="R549" s="192">
        <f t="shared" si="96"/>
        <v>0</v>
      </c>
      <c r="S549" s="192">
        <f t="shared" si="97"/>
        <v>0</v>
      </c>
      <c r="T549" s="192">
        <f t="shared" si="98"/>
        <v>1551.6323207550001</v>
      </c>
      <c r="U549" s="192">
        <f t="shared" si="99"/>
        <v>0</v>
      </c>
    </row>
    <row r="550" spans="1:21" s="137" customFormat="1" ht="12">
      <c r="A550" s="161">
        <v>1339</v>
      </c>
      <c r="B550" s="161" t="s">
        <v>396</v>
      </c>
      <c r="C550" s="161" t="s">
        <v>455</v>
      </c>
      <c r="D550" s="161" t="s">
        <v>524</v>
      </c>
      <c r="E550" s="161" t="s">
        <v>130</v>
      </c>
      <c r="F550" s="192">
        <v>33.902837544800001</v>
      </c>
      <c r="G550" s="192">
        <v>33.902837544800001</v>
      </c>
      <c r="H550" s="192">
        <v>0</v>
      </c>
      <c r="I550" s="193">
        <f t="shared" si="89"/>
        <v>1</v>
      </c>
      <c r="J550" s="193">
        <f t="shared" si="90"/>
        <v>0</v>
      </c>
      <c r="K550" s="138">
        <v>2795</v>
      </c>
      <c r="L550" s="192">
        <f t="shared" si="91"/>
        <v>0</v>
      </c>
      <c r="M550" s="192">
        <f t="shared" si="92"/>
        <v>2795</v>
      </c>
      <c r="N550" s="192">
        <f t="shared" si="93"/>
        <v>0</v>
      </c>
      <c r="O550" s="192">
        <v>210.53064060000005</v>
      </c>
      <c r="P550" s="192">
        <f t="shared" si="94"/>
        <v>0</v>
      </c>
      <c r="Q550" s="192">
        <f t="shared" si="95"/>
        <v>210.53064060000005</v>
      </c>
      <c r="R550" s="192">
        <f t="shared" si="96"/>
        <v>0</v>
      </c>
      <c r="S550" s="192">
        <f t="shared" si="97"/>
        <v>0</v>
      </c>
      <c r="T550" s="192">
        <f t="shared" si="98"/>
        <v>3005.5306406</v>
      </c>
      <c r="U550" s="192">
        <f t="shared" si="99"/>
        <v>0</v>
      </c>
    </row>
    <row r="551" spans="1:21" s="137" customFormat="1" ht="12">
      <c r="A551" s="161">
        <v>1401</v>
      </c>
      <c r="B551" s="161" t="s">
        <v>396</v>
      </c>
      <c r="C551" s="161" t="s">
        <v>397</v>
      </c>
      <c r="D551" s="161" t="s">
        <v>529</v>
      </c>
      <c r="E551" s="161" t="s">
        <v>271</v>
      </c>
      <c r="F551" s="192">
        <v>46.164797554300002</v>
      </c>
      <c r="G551" s="192">
        <v>0</v>
      </c>
      <c r="H551" s="192">
        <v>0</v>
      </c>
      <c r="I551" s="193">
        <f t="shared" si="89"/>
        <v>0</v>
      </c>
      <c r="J551" s="193">
        <f t="shared" si="90"/>
        <v>0</v>
      </c>
      <c r="K551" s="138">
        <v>2043.3278021199999</v>
      </c>
      <c r="L551" s="192">
        <f t="shared" si="91"/>
        <v>2043.3278021199999</v>
      </c>
      <c r="M551" s="192">
        <f t="shared" si="92"/>
        <v>0</v>
      </c>
      <c r="N551" s="192">
        <f t="shared" si="93"/>
        <v>0</v>
      </c>
      <c r="O551" s="192">
        <v>254.14612258131655</v>
      </c>
      <c r="P551" s="192">
        <f t="shared" si="94"/>
        <v>254.14612258131655</v>
      </c>
      <c r="Q551" s="192">
        <f t="shared" si="95"/>
        <v>0</v>
      </c>
      <c r="R551" s="192">
        <f t="shared" si="96"/>
        <v>0</v>
      </c>
      <c r="S551" s="192">
        <f t="shared" si="97"/>
        <v>2297.4739247013163</v>
      </c>
      <c r="T551" s="192">
        <f t="shared" si="98"/>
        <v>0</v>
      </c>
      <c r="U551" s="192">
        <f t="shared" si="99"/>
        <v>0</v>
      </c>
    </row>
    <row r="552" spans="1:21" s="137" customFormat="1" ht="12">
      <c r="A552" s="161">
        <v>1402</v>
      </c>
      <c r="B552" s="161" t="s">
        <v>396</v>
      </c>
      <c r="C552" s="161" t="s">
        <v>397</v>
      </c>
      <c r="D552" s="161" t="s">
        <v>529</v>
      </c>
      <c r="E552" s="161" t="s">
        <v>271</v>
      </c>
      <c r="F552" s="192">
        <v>58.378592664099997</v>
      </c>
      <c r="G552" s="192">
        <v>0</v>
      </c>
      <c r="H552" s="192">
        <v>0</v>
      </c>
      <c r="I552" s="193">
        <f t="shared" si="89"/>
        <v>0</v>
      </c>
      <c r="J552" s="193">
        <f t="shared" si="90"/>
        <v>0</v>
      </c>
      <c r="K552" s="138">
        <v>1288.64426177</v>
      </c>
      <c r="L552" s="192">
        <f t="shared" si="91"/>
        <v>1288.64426177</v>
      </c>
      <c r="M552" s="192">
        <f t="shared" si="92"/>
        <v>0</v>
      </c>
      <c r="N552" s="192">
        <f t="shared" si="93"/>
        <v>0</v>
      </c>
      <c r="O552" s="192">
        <v>194.35191263775073</v>
      </c>
      <c r="P552" s="192">
        <f t="shared" si="94"/>
        <v>194.35191263775073</v>
      </c>
      <c r="Q552" s="192">
        <f t="shared" si="95"/>
        <v>0</v>
      </c>
      <c r="R552" s="192">
        <f t="shared" si="96"/>
        <v>0</v>
      </c>
      <c r="S552" s="192">
        <f t="shared" si="97"/>
        <v>1482.9961744077507</v>
      </c>
      <c r="T552" s="192">
        <f t="shared" si="98"/>
        <v>0</v>
      </c>
      <c r="U552" s="192">
        <f t="shared" si="99"/>
        <v>0</v>
      </c>
    </row>
    <row r="553" spans="1:21" s="137" customFormat="1" ht="12">
      <c r="A553" s="161">
        <v>1403</v>
      </c>
      <c r="B553" s="161" t="s">
        <v>396</v>
      </c>
      <c r="C553" s="161" t="s">
        <v>397</v>
      </c>
      <c r="D553" s="161" t="s">
        <v>529</v>
      </c>
      <c r="E553" s="161" t="s">
        <v>271</v>
      </c>
      <c r="F553" s="192">
        <v>36.047845709800001</v>
      </c>
      <c r="G553" s="192">
        <v>0</v>
      </c>
      <c r="H553" s="192">
        <v>0</v>
      </c>
      <c r="I553" s="193">
        <f t="shared" si="89"/>
        <v>0</v>
      </c>
      <c r="J553" s="193">
        <f t="shared" si="90"/>
        <v>0</v>
      </c>
      <c r="K553" s="138">
        <v>1334.1127785399999</v>
      </c>
      <c r="L553" s="192">
        <f t="shared" si="91"/>
        <v>1334.1127785399999</v>
      </c>
      <c r="M553" s="192">
        <f t="shared" si="92"/>
        <v>0</v>
      </c>
      <c r="N553" s="192">
        <f t="shared" si="93"/>
        <v>0</v>
      </c>
      <c r="O553" s="192">
        <v>122.49992166771662</v>
      </c>
      <c r="P553" s="192">
        <f t="shared" si="94"/>
        <v>122.49992166771662</v>
      </c>
      <c r="Q553" s="192">
        <f t="shared" si="95"/>
        <v>0</v>
      </c>
      <c r="R553" s="192">
        <f t="shared" si="96"/>
        <v>0</v>
      </c>
      <c r="S553" s="192">
        <f t="shared" si="97"/>
        <v>1456.6127002077164</v>
      </c>
      <c r="T553" s="192">
        <f t="shared" si="98"/>
        <v>0</v>
      </c>
      <c r="U553" s="192">
        <f t="shared" si="99"/>
        <v>0</v>
      </c>
    </row>
    <row r="554" spans="1:21" s="137" customFormat="1" ht="12">
      <c r="A554" s="161">
        <v>1404</v>
      </c>
      <c r="B554" s="161" t="s">
        <v>396</v>
      </c>
      <c r="C554" s="161" t="s">
        <v>397</v>
      </c>
      <c r="D554" s="161" t="s">
        <v>529</v>
      </c>
      <c r="E554" s="161" t="s">
        <v>271</v>
      </c>
      <c r="F554" s="192">
        <v>40.602839617299999</v>
      </c>
      <c r="G554" s="192">
        <v>0</v>
      </c>
      <c r="H554" s="192">
        <v>0</v>
      </c>
      <c r="I554" s="193">
        <f t="shared" si="89"/>
        <v>0</v>
      </c>
      <c r="J554" s="193">
        <f t="shared" si="90"/>
        <v>0</v>
      </c>
      <c r="K554" s="138">
        <v>2164.7449276699999</v>
      </c>
      <c r="L554" s="192">
        <f t="shared" si="91"/>
        <v>2164.7449276699999</v>
      </c>
      <c r="M554" s="192">
        <f t="shared" si="92"/>
        <v>0</v>
      </c>
      <c r="N554" s="192">
        <f t="shared" si="93"/>
        <v>0</v>
      </c>
      <c r="O554" s="192">
        <v>136.42937367029063</v>
      </c>
      <c r="P554" s="192">
        <f t="shared" si="94"/>
        <v>136.42937367029063</v>
      </c>
      <c r="Q554" s="192">
        <f t="shared" si="95"/>
        <v>0</v>
      </c>
      <c r="R554" s="192">
        <f t="shared" si="96"/>
        <v>0</v>
      </c>
      <c r="S554" s="192">
        <f t="shared" si="97"/>
        <v>2301.1743013402906</v>
      </c>
      <c r="T554" s="192">
        <f t="shared" si="98"/>
        <v>0</v>
      </c>
      <c r="U554" s="192">
        <f t="shared" si="99"/>
        <v>0</v>
      </c>
    </row>
    <row r="555" spans="1:21" s="137" customFormat="1" ht="12">
      <c r="A555" s="161">
        <v>1405</v>
      </c>
      <c r="B555" s="161" t="s">
        <v>396</v>
      </c>
      <c r="C555" s="161" t="s">
        <v>397</v>
      </c>
      <c r="D555" s="161" t="s">
        <v>529</v>
      </c>
      <c r="E555" s="161" t="s">
        <v>271</v>
      </c>
      <c r="F555" s="192">
        <v>55.9934721463</v>
      </c>
      <c r="G555" s="192">
        <v>0</v>
      </c>
      <c r="H555" s="192">
        <v>0</v>
      </c>
      <c r="I555" s="193">
        <f t="shared" si="89"/>
        <v>0</v>
      </c>
      <c r="J555" s="193">
        <f t="shared" si="90"/>
        <v>0</v>
      </c>
      <c r="K555" s="138">
        <v>1579.1991699600001</v>
      </c>
      <c r="L555" s="192">
        <f t="shared" si="91"/>
        <v>1579.1991699600001</v>
      </c>
      <c r="M555" s="192">
        <f t="shared" si="92"/>
        <v>0</v>
      </c>
      <c r="N555" s="192">
        <f t="shared" si="93"/>
        <v>0</v>
      </c>
      <c r="O555" s="192">
        <v>124.99353229160431</v>
      </c>
      <c r="P555" s="192">
        <f t="shared" si="94"/>
        <v>124.99353229160431</v>
      </c>
      <c r="Q555" s="192">
        <f t="shared" si="95"/>
        <v>0</v>
      </c>
      <c r="R555" s="192">
        <f t="shared" si="96"/>
        <v>0</v>
      </c>
      <c r="S555" s="192">
        <f t="shared" si="97"/>
        <v>1704.1927022516043</v>
      </c>
      <c r="T555" s="192">
        <f t="shared" si="98"/>
        <v>0</v>
      </c>
      <c r="U555" s="192">
        <f t="shared" si="99"/>
        <v>0</v>
      </c>
    </row>
    <row r="556" spans="1:21" s="137" customFormat="1" ht="12">
      <c r="A556" s="161">
        <v>1406</v>
      </c>
      <c r="B556" s="161" t="s">
        <v>396</v>
      </c>
      <c r="C556" s="161" t="s">
        <v>397</v>
      </c>
      <c r="D556" s="161" t="s">
        <v>529</v>
      </c>
      <c r="E556" s="161" t="s">
        <v>271</v>
      </c>
      <c r="F556" s="192">
        <v>31.619235533600001</v>
      </c>
      <c r="G556" s="192">
        <v>0</v>
      </c>
      <c r="H556" s="192">
        <v>0</v>
      </c>
      <c r="I556" s="193">
        <f t="shared" si="89"/>
        <v>0</v>
      </c>
      <c r="J556" s="193">
        <f t="shared" si="90"/>
        <v>0</v>
      </c>
      <c r="K556" s="138">
        <v>1337.74127148</v>
      </c>
      <c r="L556" s="192">
        <f t="shared" si="91"/>
        <v>1337.74127148</v>
      </c>
      <c r="M556" s="192">
        <f t="shared" si="92"/>
        <v>0</v>
      </c>
      <c r="N556" s="192">
        <f t="shared" si="93"/>
        <v>0</v>
      </c>
      <c r="O556" s="192">
        <v>165.77194222735685</v>
      </c>
      <c r="P556" s="192">
        <f t="shared" si="94"/>
        <v>165.77194222735685</v>
      </c>
      <c r="Q556" s="192">
        <f t="shared" si="95"/>
        <v>0</v>
      </c>
      <c r="R556" s="192">
        <f t="shared" si="96"/>
        <v>0</v>
      </c>
      <c r="S556" s="192">
        <f t="shared" si="97"/>
        <v>1503.513213707357</v>
      </c>
      <c r="T556" s="192">
        <f t="shared" si="98"/>
        <v>0</v>
      </c>
      <c r="U556" s="192">
        <f t="shared" si="99"/>
        <v>0</v>
      </c>
    </row>
    <row r="557" spans="1:21" s="137" customFormat="1" ht="12">
      <c r="A557" s="161">
        <v>1407</v>
      </c>
      <c r="B557" s="161" t="s">
        <v>396</v>
      </c>
      <c r="C557" s="161" t="s">
        <v>397</v>
      </c>
      <c r="D557" s="161" t="s">
        <v>530</v>
      </c>
      <c r="E557" s="161" t="s">
        <v>271</v>
      </c>
      <c r="F557" s="192">
        <v>43.035647675600003</v>
      </c>
      <c r="G557" s="192">
        <v>0</v>
      </c>
      <c r="H557" s="192">
        <v>0</v>
      </c>
      <c r="I557" s="193">
        <f t="shared" si="89"/>
        <v>0</v>
      </c>
      <c r="J557" s="193">
        <f t="shared" si="90"/>
        <v>0</v>
      </c>
      <c r="K557" s="138">
        <v>1614.6867896599999</v>
      </c>
      <c r="L557" s="192">
        <f t="shared" si="91"/>
        <v>1614.6867896599999</v>
      </c>
      <c r="M557" s="192">
        <f t="shared" si="92"/>
        <v>0</v>
      </c>
      <c r="N557" s="192">
        <f t="shared" si="93"/>
        <v>0</v>
      </c>
      <c r="O557" s="192">
        <v>313.57414076224876</v>
      </c>
      <c r="P557" s="192">
        <f t="shared" si="94"/>
        <v>313.57414076224876</v>
      </c>
      <c r="Q557" s="192">
        <f t="shared" si="95"/>
        <v>0</v>
      </c>
      <c r="R557" s="192">
        <f t="shared" si="96"/>
        <v>0</v>
      </c>
      <c r="S557" s="192">
        <f t="shared" si="97"/>
        <v>1928.2609304222487</v>
      </c>
      <c r="T557" s="192">
        <f t="shared" si="98"/>
        <v>0</v>
      </c>
      <c r="U557" s="192">
        <f t="shared" si="99"/>
        <v>0</v>
      </c>
    </row>
    <row r="558" spans="1:21" s="137" customFormat="1" ht="12">
      <c r="A558" s="161">
        <v>1408</v>
      </c>
      <c r="B558" s="161" t="s">
        <v>396</v>
      </c>
      <c r="C558" s="161" t="s">
        <v>397</v>
      </c>
      <c r="D558" s="161" t="s">
        <v>530</v>
      </c>
      <c r="E558" s="161" t="s">
        <v>271</v>
      </c>
      <c r="F558" s="192">
        <v>44.627123466</v>
      </c>
      <c r="G558" s="192">
        <v>0</v>
      </c>
      <c r="H558" s="192">
        <v>0</v>
      </c>
      <c r="I558" s="193">
        <f t="shared" si="89"/>
        <v>0</v>
      </c>
      <c r="J558" s="193">
        <f t="shared" si="90"/>
        <v>0</v>
      </c>
      <c r="K558" s="138">
        <v>2451.9728668799999</v>
      </c>
      <c r="L558" s="192">
        <f t="shared" si="91"/>
        <v>2451.9728668799999</v>
      </c>
      <c r="M558" s="192">
        <f t="shared" si="92"/>
        <v>0</v>
      </c>
      <c r="N558" s="192">
        <f t="shared" si="93"/>
        <v>0</v>
      </c>
      <c r="O558" s="192">
        <v>105.85436843058929</v>
      </c>
      <c r="P558" s="192">
        <f t="shared" si="94"/>
        <v>105.85436843058929</v>
      </c>
      <c r="Q558" s="192">
        <f t="shared" si="95"/>
        <v>0</v>
      </c>
      <c r="R558" s="192">
        <f t="shared" si="96"/>
        <v>0</v>
      </c>
      <c r="S558" s="192">
        <f t="shared" si="97"/>
        <v>2557.827235310589</v>
      </c>
      <c r="T558" s="192">
        <f t="shared" si="98"/>
        <v>0</v>
      </c>
      <c r="U558" s="192">
        <f t="shared" si="99"/>
        <v>0</v>
      </c>
    </row>
    <row r="559" spans="1:21" s="137" customFormat="1" ht="12">
      <c r="A559" s="161">
        <v>1409</v>
      </c>
      <c r="B559" s="161" t="s">
        <v>396</v>
      </c>
      <c r="C559" s="161" t="s">
        <v>397</v>
      </c>
      <c r="D559" s="161" t="s">
        <v>530</v>
      </c>
      <c r="E559" s="161" t="s">
        <v>271</v>
      </c>
      <c r="F559" s="192">
        <v>41.7374695018</v>
      </c>
      <c r="G559" s="192">
        <v>0</v>
      </c>
      <c r="H559" s="192">
        <v>0</v>
      </c>
      <c r="I559" s="193">
        <f t="shared" si="89"/>
        <v>0</v>
      </c>
      <c r="J559" s="193">
        <f t="shared" si="90"/>
        <v>0</v>
      </c>
      <c r="K559" s="138">
        <v>1993.96074888</v>
      </c>
      <c r="L559" s="192">
        <f t="shared" si="91"/>
        <v>1993.96074888</v>
      </c>
      <c r="M559" s="192">
        <f t="shared" si="92"/>
        <v>0</v>
      </c>
      <c r="N559" s="192">
        <f t="shared" si="93"/>
        <v>0</v>
      </c>
      <c r="O559" s="192">
        <v>159.43032891370441</v>
      </c>
      <c r="P559" s="192">
        <f t="shared" si="94"/>
        <v>159.43032891370441</v>
      </c>
      <c r="Q559" s="192">
        <f t="shared" si="95"/>
        <v>0</v>
      </c>
      <c r="R559" s="192">
        <f t="shared" si="96"/>
        <v>0</v>
      </c>
      <c r="S559" s="192">
        <f t="shared" si="97"/>
        <v>2153.3910777937044</v>
      </c>
      <c r="T559" s="192">
        <f t="shared" si="98"/>
        <v>0</v>
      </c>
      <c r="U559" s="192">
        <f t="shared" si="99"/>
        <v>0</v>
      </c>
    </row>
    <row r="560" spans="1:21" s="137" customFormat="1" ht="12">
      <c r="A560" s="161">
        <v>1410</v>
      </c>
      <c r="B560" s="161" t="s">
        <v>396</v>
      </c>
      <c r="C560" s="161" t="s">
        <v>397</v>
      </c>
      <c r="D560" s="161" t="s">
        <v>530</v>
      </c>
      <c r="E560" s="161" t="s">
        <v>271</v>
      </c>
      <c r="F560" s="192">
        <v>59.091539864700003</v>
      </c>
      <c r="G560" s="192">
        <v>0</v>
      </c>
      <c r="H560" s="192">
        <v>0</v>
      </c>
      <c r="I560" s="193">
        <f t="shared" si="89"/>
        <v>0</v>
      </c>
      <c r="J560" s="193">
        <f t="shared" si="90"/>
        <v>0</v>
      </c>
      <c r="K560" s="138">
        <v>2535.9834193400002</v>
      </c>
      <c r="L560" s="192">
        <f t="shared" si="91"/>
        <v>2535.9834193400002</v>
      </c>
      <c r="M560" s="192">
        <f t="shared" si="92"/>
        <v>0</v>
      </c>
      <c r="N560" s="192">
        <f t="shared" si="93"/>
        <v>0</v>
      </c>
      <c r="O560" s="192">
        <v>214.15149075995097</v>
      </c>
      <c r="P560" s="192">
        <f t="shared" si="94"/>
        <v>214.15149075995097</v>
      </c>
      <c r="Q560" s="192">
        <f t="shared" si="95"/>
        <v>0</v>
      </c>
      <c r="R560" s="192">
        <f t="shared" si="96"/>
        <v>0</v>
      </c>
      <c r="S560" s="192">
        <f t="shared" si="97"/>
        <v>2750.134910099951</v>
      </c>
      <c r="T560" s="192">
        <f t="shared" si="98"/>
        <v>0</v>
      </c>
      <c r="U560" s="192">
        <f t="shared" si="99"/>
        <v>0</v>
      </c>
    </row>
    <row r="561" spans="1:21" s="137" customFormat="1" ht="12">
      <c r="A561" s="161">
        <v>1411</v>
      </c>
      <c r="B561" s="161" t="s">
        <v>396</v>
      </c>
      <c r="C561" s="161" t="s">
        <v>397</v>
      </c>
      <c r="D561" s="161" t="s">
        <v>530</v>
      </c>
      <c r="E561" s="161" t="s">
        <v>271</v>
      </c>
      <c r="F561" s="192">
        <v>63.874940447199997</v>
      </c>
      <c r="G561" s="192">
        <v>0</v>
      </c>
      <c r="H561" s="192">
        <v>0</v>
      </c>
      <c r="I561" s="193">
        <f t="shared" si="89"/>
        <v>0</v>
      </c>
      <c r="J561" s="193">
        <f t="shared" si="90"/>
        <v>0</v>
      </c>
      <c r="K561" s="138">
        <v>2592.8143658600002</v>
      </c>
      <c r="L561" s="192">
        <f t="shared" si="91"/>
        <v>2592.8143658600002</v>
      </c>
      <c r="M561" s="192">
        <f t="shared" si="92"/>
        <v>0</v>
      </c>
      <c r="N561" s="192">
        <f t="shared" si="93"/>
        <v>0</v>
      </c>
      <c r="O561" s="192">
        <v>152.92268906095148</v>
      </c>
      <c r="P561" s="192">
        <f t="shared" si="94"/>
        <v>152.92268906095148</v>
      </c>
      <c r="Q561" s="192">
        <f t="shared" si="95"/>
        <v>0</v>
      </c>
      <c r="R561" s="192">
        <f t="shared" si="96"/>
        <v>0</v>
      </c>
      <c r="S561" s="192">
        <f t="shared" si="97"/>
        <v>2745.7370549209518</v>
      </c>
      <c r="T561" s="192">
        <f t="shared" si="98"/>
        <v>0</v>
      </c>
      <c r="U561" s="192">
        <f t="shared" si="99"/>
        <v>0</v>
      </c>
    </row>
    <row r="562" spans="1:21" s="137" customFormat="1" ht="12">
      <c r="A562" s="161">
        <v>1412</v>
      </c>
      <c r="B562" s="161" t="s">
        <v>396</v>
      </c>
      <c r="C562" s="161" t="s">
        <v>397</v>
      </c>
      <c r="D562" s="161" t="s">
        <v>530</v>
      </c>
      <c r="E562" s="161" t="s">
        <v>271</v>
      </c>
      <c r="F562" s="192">
        <v>72.863771934200003</v>
      </c>
      <c r="G562" s="192">
        <v>0</v>
      </c>
      <c r="H562" s="192">
        <v>0</v>
      </c>
      <c r="I562" s="193">
        <f t="shared" si="89"/>
        <v>0</v>
      </c>
      <c r="J562" s="193">
        <f t="shared" si="90"/>
        <v>0</v>
      </c>
      <c r="K562" s="138">
        <v>2885.5872441800002</v>
      </c>
      <c r="L562" s="192">
        <f t="shared" si="91"/>
        <v>2885.5872441800002</v>
      </c>
      <c r="M562" s="192">
        <f t="shared" si="92"/>
        <v>0</v>
      </c>
      <c r="N562" s="192">
        <f t="shared" si="93"/>
        <v>0</v>
      </c>
      <c r="O562" s="192">
        <v>533.26916066667161</v>
      </c>
      <c r="P562" s="192">
        <f t="shared" si="94"/>
        <v>533.26916066667161</v>
      </c>
      <c r="Q562" s="192">
        <f t="shared" si="95"/>
        <v>0</v>
      </c>
      <c r="R562" s="192">
        <f t="shared" si="96"/>
        <v>0</v>
      </c>
      <c r="S562" s="192">
        <f t="shared" si="97"/>
        <v>3418.8564048466719</v>
      </c>
      <c r="T562" s="192">
        <f t="shared" si="98"/>
        <v>0</v>
      </c>
      <c r="U562" s="192">
        <f t="shared" si="99"/>
        <v>0</v>
      </c>
    </row>
    <row r="563" spans="1:21" s="137" customFormat="1" ht="12">
      <c r="A563" s="161">
        <v>1413</v>
      </c>
      <c r="B563" s="161" t="s">
        <v>396</v>
      </c>
      <c r="C563" s="161" t="s">
        <v>397</v>
      </c>
      <c r="D563" s="161" t="s">
        <v>530</v>
      </c>
      <c r="E563" s="161" t="s">
        <v>271</v>
      </c>
      <c r="F563" s="192">
        <v>56.661827795999997</v>
      </c>
      <c r="G563" s="192">
        <v>0</v>
      </c>
      <c r="H563" s="192">
        <v>0</v>
      </c>
      <c r="I563" s="193">
        <f t="shared" si="89"/>
        <v>0</v>
      </c>
      <c r="J563" s="193">
        <f t="shared" si="90"/>
        <v>0</v>
      </c>
      <c r="K563" s="138">
        <v>1567.0002984</v>
      </c>
      <c r="L563" s="192">
        <f t="shared" si="91"/>
        <v>1567.0002984</v>
      </c>
      <c r="M563" s="192">
        <f t="shared" si="92"/>
        <v>0</v>
      </c>
      <c r="N563" s="192">
        <f t="shared" si="93"/>
        <v>0</v>
      </c>
      <c r="O563" s="192">
        <v>204.19263640397861</v>
      </c>
      <c r="P563" s="192">
        <f t="shared" si="94"/>
        <v>204.19263640397861</v>
      </c>
      <c r="Q563" s="192">
        <f t="shared" si="95"/>
        <v>0</v>
      </c>
      <c r="R563" s="192">
        <f t="shared" si="96"/>
        <v>0</v>
      </c>
      <c r="S563" s="192">
        <f t="shared" si="97"/>
        <v>1771.1929348039787</v>
      </c>
      <c r="T563" s="192">
        <f t="shared" si="98"/>
        <v>0</v>
      </c>
      <c r="U563" s="192">
        <f t="shared" si="99"/>
        <v>0</v>
      </c>
    </row>
    <row r="564" spans="1:21" s="137" customFormat="1" ht="12">
      <c r="A564" s="161">
        <v>1414</v>
      </c>
      <c r="B564" s="161" t="s">
        <v>396</v>
      </c>
      <c r="C564" s="161" t="s">
        <v>455</v>
      </c>
      <c r="D564" s="161" t="s">
        <v>531</v>
      </c>
      <c r="E564" s="161" t="s">
        <v>271</v>
      </c>
      <c r="F564" s="192">
        <v>34.907609975500002</v>
      </c>
      <c r="G564" s="192">
        <v>0</v>
      </c>
      <c r="H564" s="192">
        <v>0</v>
      </c>
      <c r="I564" s="193">
        <f t="shared" si="89"/>
        <v>0</v>
      </c>
      <c r="J564" s="193">
        <f t="shared" si="90"/>
        <v>0</v>
      </c>
      <c r="K564" s="138">
        <v>2018</v>
      </c>
      <c r="L564" s="192">
        <f t="shared" si="91"/>
        <v>2018</v>
      </c>
      <c r="M564" s="192">
        <f t="shared" si="92"/>
        <v>0</v>
      </c>
      <c r="N564" s="192">
        <f t="shared" si="93"/>
        <v>0</v>
      </c>
      <c r="O564" s="192">
        <v>142.50056062619967</v>
      </c>
      <c r="P564" s="192">
        <f t="shared" si="94"/>
        <v>142.50056062619967</v>
      </c>
      <c r="Q564" s="192">
        <f t="shared" si="95"/>
        <v>0</v>
      </c>
      <c r="R564" s="192">
        <f t="shared" si="96"/>
        <v>0</v>
      </c>
      <c r="S564" s="192">
        <f t="shared" si="97"/>
        <v>2160.5005606261998</v>
      </c>
      <c r="T564" s="192">
        <f t="shared" si="98"/>
        <v>0</v>
      </c>
      <c r="U564" s="192">
        <f t="shared" si="99"/>
        <v>0</v>
      </c>
    </row>
    <row r="565" spans="1:21" s="137" customFormat="1" ht="12">
      <c r="A565" s="161">
        <v>1415</v>
      </c>
      <c r="B565" s="161" t="s">
        <v>396</v>
      </c>
      <c r="C565" s="161" t="s">
        <v>455</v>
      </c>
      <c r="D565" s="161" t="s">
        <v>531</v>
      </c>
      <c r="E565" s="161" t="s">
        <v>271</v>
      </c>
      <c r="F565" s="192">
        <v>28.256211659600002</v>
      </c>
      <c r="G565" s="192">
        <v>0</v>
      </c>
      <c r="H565" s="192">
        <v>0</v>
      </c>
      <c r="I565" s="193">
        <f t="shared" si="89"/>
        <v>0</v>
      </c>
      <c r="J565" s="193">
        <f t="shared" si="90"/>
        <v>0</v>
      </c>
      <c r="K565" s="138">
        <v>742</v>
      </c>
      <c r="L565" s="192">
        <f t="shared" si="91"/>
        <v>742</v>
      </c>
      <c r="M565" s="192">
        <f t="shared" si="92"/>
        <v>0</v>
      </c>
      <c r="N565" s="192">
        <f t="shared" si="93"/>
        <v>0</v>
      </c>
      <c r="O565" s="192">
        <v>81.158183277350929</v>
      </c>
      <c r="P565" s="192">
        <f t="shared" si="94"/>
        <v>81.158183277350929</v>
      </c>
      <c r="Q565" s="192">
        <f t="shared" si="95"/>
        <v>0</v>
      </c>
      <c r="R565" s="192">
        <f t="shared" si="96"/>
        <v>0</v>
      </c>
      <c r="S565" s="192">
        <f t="shared" si="97"/>
        <v>823.15818327735087</v>
      </c>
      <c r="T565" s="192">
        <f t="shared" si="98"/>
        <v>0</v>
      </c>
      <c r="U565" s="192">
        <f t="shared" si="99"/>
        <v>0</v>
      </c>
    </row>
    <row r="566" spans="1:21" s="137" customFormat="1" ht="12">
      <c r="A566" s="161">
        <v>1416</v>
      </c>
      <c r="B566" s="161" t="s">
        <v>396</v>
      </c>
      <c r="C566" s="161" t="s">
        <v>455</v>
      </c>
      <c r="D566" s="161" t="s">
        <v>531</v>
      </c>
      <c r="E566" s="161" t="s">
        <v>271</v>
      </c>
      <c r="F566" s="192">
        <v>59.545568125899997</v>
      </c>
      <c r="G566" s="192">
        <v>0</v>
      </c>
      <c r="H566" s="192">
        <v>0</v>
      </c>
      <c r="I566" s="193">
        <f t="shared" si="89"/>
        <v>0</v>
      </c>
      <c r="J566" s="193">
        <f t="shared" si="90"/>
        <v>0</v>
      </c>
      <c r="K566" s="138">
        <v>2477</v>
      </c>
      <c r="L566" s="192">
        <f t="shared" si="91"/>
        <v>2477</v>
      </c>
      <c r="M566" s="192">
        <f t="shared" si="92"/>
        <v>0</v>
      </c>
      <c r="N566" s="192">
        <f t="shared" si="93"/>
        <v>0</v>
      </c>
      <c r="O566" s="192">
        <v>503.86430094112319</v>
      </c>
      <c r="P566" s="192">
        <f t="shared" si="94"/>
        <v>503.86430094112319</v>
      </c>
      <c r="Q566" s="192">
        <f t="shared" si="95"/>
        <v>0</v>
      </c>
      <c r="R566" s="192">
        <f t="shared" si="96"/>
        <v>0</v>
      </c>
      <c r="S566" s="192">
        <f t="shared" si="97"/>
        <v>2980.864300941123</v>
      </c>
      <c r="T566" s="192">
        <f t="shared" si="98"/>
        <v>0</v>
      </c>
      <c r="U566" s="192">
        <f t="shared" si="99"/>
        <v>0</v>
      </c>
    </row>
    <row r="567" spans="1:21" s="137" customFormat="1" ht="12">
      <c r="A567" s="161">
        <v>1417</v>
      </c>
      <c r="B567" s="161" t="s">
        <v>396</v>
      </c>
      <c r="C567" s="161" t="s">
        <v>455</v>
      </c>
      <c r="D567" s="161" t="s">
        <v>531</v>
      </c>
      <c r="E567" s="161" t="s">
        <v>271</v>
      </c>
      <c r="F567" s="192">
        <v>24.116843851500001</v>
      </c>
      <c r="G567" s="192">
        <v>0</v>
      </c>
      <c r="H567" s="192">
        <v>0</v>
      </c>
      <c r="I567" s="193">
        <f t="shared" si="89"/>
        <v>0</v>
      </c>
      <c r="J567" s="193">
        <f t="shared" si="90"/>
        <v>0</v>
      </c>
      <c r="K567" s="138">
        <v>951</v>
      </c>
      <c r="L567" s="192">
        <f t="shared" si="91"/>
        <v>951</v>
      </c>
      <c r="M567" s="192">
        <f t="shared" si="92"/>
        <v>0</v>
      </c>
      <c r="N567" s="192">
        <f t="shared" si="93"/>
        <v>0</v>
      </c>
      <c r="O567" s="192">
        <v>920.22404667891533</v>
      </c>
      <c r="P567" s="192">
        <f t="shared" si="94"/>
        <v>920.22404667891533</v>
      </c>
      <c r="Q567" s="192">
        <f t="shared" si="95"/>
        <v>0</v>
      </c>
      <c r="R567" s="192">
        <f t="shared" si="96"/>
        <v>0</v>
      </c>
      <c r="S567" s="192">
        <f t="shared" si="97"/>
        <v>1871.2240466789153</v>
      </c>
      <c r="T567" s="192">
        <f t="shared" si="98"/>
        <v>0</v>
      </c>
      <c r="U567" s="192">
        <f t="shared" si="99"/>
        <v>0</v>
      </c>
    </row>
    <row r="568" spans="1:21" s="137" customFormat="1" ht="12">
      <c r="A568" s="161">
        <v>1418</v>
      </c>
      <c r="B568" s="161" t="s">
        <v>396</v>
      </c>
      <c r="C568" s="161" t="s">
        <v>455</v>
      </c>
      <c r="D568" s="161" t="s">
        <v>531</v>
      </c>
      <c r="E568" s="161" t="s">
        <v>271</v>
      </c>
      <c r="F568" s="192">
        <v>70.273499902699996</v>
      </c>
      <c r="G568" s="192">
        <v>0</v>
      </c>
      <c r="H568" s="192">
        <v>0</v>
      </c>
      <c r="I568" s="193">
        <f t="shared" si="89"/>
        <v>0</v>
      </c>
      <c r="J568" s="193">
        <f t="shared" si="90"/>
        <v>0</v>
      </c>
      <c r="K568" s="138">
        <v>3092</v>
      </c>
      <c r="L568" s="192">
        <f t="shared" si="91"/>
        <v>3092</v>
      </c>
      <c r="M568" s="192">
        <f t="shared" si="92"/>
        <v>0</v>
      </c>
      <c r="N568" s="192">
        <f t="shared" si="93"/>
        <v>0</v>
      </c>
      <c r="O568" s="192">
        <v>435.95441234946986</v>
      </c>
      <c r="P568" s="192">
        <f t="shared" si="94"/>
        <v>435.95441234946986</v>
      </c>
      <c r="Q568" s="192">
        <f t="shared" si="95"/>
        <v>0</v>
      </c>
      <c r="R568" s="192">
        <f t="shared" si="96"/>
        <v>0</v>
      </c>
      <c r="S568" s="192">
        <f t="shared" si="97"/>
        <v>3527.9544123494697</v>
      </c>
      <c r="T568" s="192">
        <f t="shared" si="98"/>
        <v>0</v>
      </c>
      <c r="U568" s="192">
        <f t="shared" si="99"/>
        <v>0</v>
      </c>
    </row>
    <row r="569" spans="1:21" s="137" customFormat="1" ht="12">
      <c r="A569" s="161">
        <v>1419</v>
      </c>
      <c r="B569" s="161" t="s">
        <v>396</v>
      </c>
      <c r="C569" s="161" t="s">
        <v>455</v>
      </c>
      <c r="D569" s="161" t="s">
        <v>531</v>
      </c>
      <c r="E569" s="161" t="s">
        <v>271</v>
      </c>
      <c r="F569" s="192">
        <v>30.5524786187</v>
      </c>
      <c r="G569" s="192">
        <v>0</v>
      </c>
      <c r="H569" s="192">
        <v>0</v>
      </c>
      <c r="I569" s="193">
        <f t="shared" si="89"/>
        <v>0</v>
      </c>
      <c r="J569" s="193">
        <f t="shared" si="90"/>
        <v>0</v>
      </c>
      <c r="K569" s="138">
        <v>1671</v>
      </c>
      <c r="L569" s="192">
        <f t="shared" si="91"/>
        <v>1671</v>
      </c>
      <c r="M569" s="192">
        <f t="shared" si="92"/>
        <v>0</v>
      </c>
      <c r="N569" s="192">
        <f t="shared" si="93"/>
        <v>0</v>
      </c>
      <c r="O569" s="192">
        <v>198.59296238520275</v>
      </c>
      <c r="P569" s="192">
        <f t="shared" si="94"/>
        <v>198.59296238520275</v>
      </c>
      <c r="Q569" s="192">
        <f t="shared" si="95"/>
        <v>0</v>
      </c>
      <c r="R569" s="192">
        <f t="shared" si="96"/>
        <v>0</v>
      </c>
      <c r="S569" s="192">
        <f t="shared" si="97"/>
        <v>1869.5929623852028</v>
      </c>
      <c r="T569" s="192">
        <f t="shared" si="98"/>
        <v>0</v>
      </c>
      <c r="U569" s="192">
        <f t="shared" si="99"/>
        <v>0</v>
      </c>
    </row>
    <row r="570" spans="1:21" s="137" customFormat="1" ht="12">
      <c r="A570" s="161">
        <v>1420</v>
      </c>
      <c r="B570" s="161" t="s">
        <v>396</v>
      </c>
      <c r="C570" s="161" t="s">
        <v>455</v>
      </c>
      <c r="D570" s="161" t="s">
        <v>531</v>
      </c>
      <c r="E570" s="161" t="s">
        <v>271</v>
      </c>
      <c r="F570" s="192">
        <v>24.7361133305</v>
      </c>
      <c r="G570" s="192">
        <v>0</v>
      </c>
      <c r="H570" s="192">
        <v>0</v>
      </c>
      <c r="I570" s="193">
        <f t="shared" si="89"/>
        <v>0</v>
      </c>
      <c r="J570" s="193">
        <f t="shared" si="90"/>
        <v>0</v>
      </c>
      <c r="K570" s="138">
        <v>565</v>
      </c>
      <c r="L570" s="192">
        <f t="shared" si="91"/>
        <v>565</v>
      </c>
      <c r="M570" s="192">
        <f t="shared" si="92"/>
        <v>0</v>
      </c>
      <c r="N570" s="192">
        <f t="shared" si="93"/>
        <v>0</v>
      </c>
      <c r="O570" s="192">
        <v>4598.9944725223586</v>
      </c>
      <c r="P570" s="192">
        <f t="shared" si="94"/>
        <v>4598.9944725223586</v>
      </c>
      <c r="Q570" s="192">
        <f t="shared" si="95"/>
        <v>0</v>
      </c>
      <c r="R570" s="192">
        <f t="shared" si="96"/>
        <v>0</v>
      </c>
      <c r="S570" s="192">
        <f t="shared" si="97"/>
        <v>5163.9944725223586</v>
      </c>
      <c r="T570" s="192">
        <f t="shared" si="98"/>
        <v>0</v>
      </c>
      <c r="U570" s="192">
        <f t="shared" si="99"/>
        <v>0</v>
      </c>
    </row>
    <row r="571" spans="1:21" s="137" customFormat="1" ht="12">
      <c r="A571" s="161">
        <v>1421</v>
      </c>
      <c r="B571" s="161" t="s">
        <v>396</v>
      </c>
      <c r="C571" s="161" t="s">
        <v>455</v>
      </c>
      <c r="D571" s="161" t="s">
        <v>532</v>
      </c>
      <c r="E571" s="161" t="s">
        <v>130</v>
      </c>
      <c r="F571" s="192">
        <v>45.380567166500001</v>
      </c>
      <c r="G571" s="192">
        <v>45.380567166500001</v>
      </c>
      <c r="H571" s="192">
        <v>0</v>
      </c>
      <c r="I571" s="193">
        <f t="shared" si="89"/>
        <v>1</v>
      </c>
      <c r="J571" s="193">
        <f t="shared" si="90"/>
        <v>0</v>
      </c>
      <c r="K571" s="138">
        <v>2614</v>
      </c>
      <c r="L571" s="192">
        <f t="shared" si="91"/>
        <v>0</v>
      </c>
      <c r="M571" s="192">
        <f t="shared" si="92"/>
        <v>2614</v>
      </c>
      <c r="N571" s="192">
        <f t="shared" si="93"/>
        <v>0</v>
      </c>
      <c r="O571" s="192">
        <v>181.96458769478477</v>
      </c>
      <c r="P571" s="192">
        <f t="shared" si="94"/>
        <v>0</v>
      </c>
      <c r="Q571" s="192">
        <f t="shared" si="95"/>
        <v>181.96458769478477</v>
      </c>
      <c r="R571" s="192">
        <f t="shared" si="96"/>
        <v>0</v>
      </c>
      <c r="S571" s="192">
        <f t="shared" si="97"/>
        <v>0</v>
      </c>
      <c r="T571" s="192">
        <f t="shared" si="98"/>
        <v>2795.9645876947848</v>
      </c>
      <c r="U571" s="192">
        <f t="shared" si="99"/>
        <v>0</v>
      </c>
    </row>
    <row r="572" spans="1:21" s="137" customFormat="1" ht="12">
      <c r="A572" s="161">
        <v>1422</v>
      </c>
      <c r="B572" s="161" t="s">
        <v>396</v>
      </c>
      <c r="C572" s="161" t="s">
        <v>455</v>
      </c>
      <c r="D572" s="161" t="s">
        <v>532</v>
      </c>
      <c r="E572" s="161" t="s">
        <v>130</v>
      </c>
      <c r="F572" s="192">
        <v>18.792167969099999</v>
      </c>
      <c r="G572" s="192">
        <v>18.792167969099999</v>
      </c>
      <c r="H572" s="192">
        <v>0</v>
      </c>
      <c r="I572" s="193">
        <f t="shared" si="89"/>
        <v>1</v>
      </c>
      <c r="J572" s="193">
        <f t="shared" si="90"/>
        <v>0</v>
      </c>
      <c r="K572" s="138">
        <v>1019</v>
      </c>
      <c r="L572" s="192">
        <f t="shared" si="91"/>
        <v>0</v>
      </c>
      <c r="M572" s="192">
        <f t="shared" si="92"/>
        <v>1019</v>
      </c>
      <c r="N572" s="192">
        <f t="shared" si="93"/>
        <v>0</v>
      </c>
      <c r="O572" s="192">
        <v>89.608168562000003</v>
      </c>
      <c r="P572" s="192">
        <f t="shared" si="94"/>
        <v>0</v>
      </c>
      <c r="Q572" s="192">
        <f t="shared" si="95"/>
        <v>89.608168562000003</v>
      </c>
      <c r="R572" s="192">
        <f t="shared" si="96"/>
        <v>0</v>
      </c>
      <c r="S572" s="192">
        <f t="shared" si="97"/>
        <v>0</v>
      </c>
      <c r="T572" s="192">
        <f t="shared" si="98"/>
        <v>1108.6081685619999</v>
      </c>
      <c r="U572" s="192">
        <f t="shared" si="99"/>
        <v>0</v>
      </c>
    </row>
    <row r="573" spans="1:21" s="137" customFormat="1" ht="12">
      <c r="A573" s="161">
        <v>1423</v>
      </c>
      <c r="B573" s="161" t="s">
        <v>396</v>
      </c>
      <c r="C573" s="161" t="s">
        <v>455</v>
      </c>
      <c r="D573" s="161" t="s">
        <v>532</v>
      </c>
      <c r="E573" s="161" t="s">
        <v>130</v>
      </c>
      <c r="F573" s="192">
        <v>65.181391845199997</v>
      </c>
      <c r="G573" s="192">
        <v>65.181391845199997</v>
      </c>
      <c r="H573" s="192">
        <v>0</v>
      </c>
      <c r="I573" s="193">
        <f t="shared" si="89"/>
        <v>1</v>
      </c>
      <c r="J573" s="193">
        <f t="shared" si="90"/>
        <v>0</v>
      </c>
      <c r="K573" s="138">
        <v>2608</v>
      </c>
      <c r="L573" s="192">
        <f t="shared" si="91"/>
        <v>0</v>
      </c>
      <c r="M573" s="192">
        <f t="shared" si="92"/>
        <v>2608</v>
      </c>
      <c r="N573" s="192">
        <f t="shared" si="93"/>
        <v>0</v>
      </c>
      <c r="O573" s="192">
        <v>528.06055310173622</v>
      </c>
      <c r="P573" s="192">
        <f t="shared" si="94"/>
        <v>0</v>
      </c>
      <c r="Q573" s="192">
        <f t="shared" si="95"/>
        <v>528.06055310173622</v>
      </c>
      <c r="R573" s="192">
        <f t="shared" si="96"/>
        <v>0</v>
      </c>
      <c r="S573" s="192">
        <f t="shared" si="97"/>
        <v>0</v>
      </c>
      <c r="T573" s="192">
        <f t="shared" si="98"/>
        <v>3136.0605531017363</v>
      </c>
      <c r="U573" s="192">
        <f t="shared" si="99"/>
        <v>0</v>
      </c>
    </row>
    <row r="574" spans="1:21" s="137" customFormat="1" ht="12">
      <c r="A574" s="161">
        <v>1424</v>
      </c>
      <c r="B574" s="161" t="s">
        <v>396</v>
      </c>
      <c r="C574" s="161" t="s">
        <v>455</v>
      </c>
      <c r="D574" s="161" t="s">
        <v>532</v>
      </c>
      <c r="E574" s="161" t="s">
        <v>130</v>
      </c>
      <c r="F574" s="192">
        <v>30.181270995599998</v>
      </c>
      <c r="G574" s="192">
        <v>30.181270995599998</v>
      </c>
      <c r="H574" s="192">
        <v>0</v>
      </c>
      <c r="I574" s="193">
        <f t="shared" si="89"/>
        <v>1</v>
      </c>
      <c r="J574" s="193">
        <f t="shared" si="90"/>
        <v>0</v>
      </c>
      <c r="K574" s="138">
        <v>1995</v>
      </c>
      <c r="L574" s="192">
        <f t="shared" si="91"/>
        <v>0</v>
      </c>
      <c r="M574" s="192">
        <f t="shared" si="92"/>
        <v>1995</v>
      </c>
      <c r="N574" s="192">
        <f t="shared" si="93"/>
        <v>0</v>
      </c>
      <c r="O574" s="192">
        <v>199.85705421121534</v>
      </c>
      <c r="P574" s="192">
        <f t="shared" si="94"/>
        <v>0</v>
      </c>
      <c r="Q574" s="192">
        <f t="shared" si="95"/>
        <v>199.85705421121534</v>
      </c>
      <c r="R574" s="192">
        <f t="shared" si="96"/>
        <v>0</v>
      </c>
      <c r="S574" s="192">
        <f t="shared" si="97"/>
        <v>0</v>
      </c>
      <c r="T574" s="192">
        <f t="shared" si="98"/>
        <v>2194.8570542112152</v>
      </c>
      <c r="U574" s="192">
        <f t="shared" si="99"/>
        <v>0</v>
      </c>
    </row>
    <row r="575" spans="1:21" s="137" customFormat="1" ht="12">
      <c r="A575" s="161">
        <v>1425</v>
      </c>
      <c r="B575" s="161" t="s">
        <v>396</v>
      </c>
      <c r="C575" s="161" t="s">
        <v>455</v>
      </c>
      <c r="D575" s="161" t="s">
        <v>532</v>
      </c>
      <c r="E575" s="161" t="s">
        <v>130</v>
      </c>
      <c r="F575" s="192">
        <v>32.535656857699998</v>
      </c>
      <c r="G575" s="192">
        <v>32.535656857699998</v>
      </c>
      <c r="H575" s="192">
        <v>0</v>
      </c>
      <c r="I575" s="193">
        <f t="shared" si="89"/>
        <v>1</v>
      </c>
      <c r="J575" s="193">
        <f t="shared" si="90"/>
        <v>0</v>
      </c>
      <c r="K575" s="138">
        <v>2221</v>
      </c>
      <c r="L575" s="192">
        <f t="shared" si="91"/>
        <v>0</v>
      </c>
      <c r="M575" s="192">
        <f t="shared" si="92"/>
        <v>2221</v>
      </c>
      <c r="N575" s="192">
        <f t="shared" si="93"/>
        <v>0</v>
      </c>
      <c r="O575" s="192">
        <v>141.89755067864331</v>
      </c>
      <c r="P575" s="192">
        <f t="shared" si="94"/>
        <v>0</v>
      </c>
      <c r="Q575" s="192">
        <f t="shared" si="95"/>
        <v>141.89755067864331</v>
      </c>
      <c r="R575" s="192">
        <f t="shared" si="96"/>
        <v>0</v>
      </c>
      <c r="S575" s="192">
        <f t="shared" si="97"/>
        <v>0</v>
      </c>
      <c r="T575" s="192">
        <f t="shared" si="98"/>
        <v>2362.8975506786433</v>
      </c>
      <c r="U575" s="192">
        <f t="shared" si="99"/>
        <v>0</v>
      </c>
    </row>
    <row r="576" spans="1:21" s="137" customFormat="1" ht="12">
      <c r="A576" s="161">
        <v>1426</v>
      </c>
      <c r="B576" s="161" t="s">
        <v>396</v>
      </c>
      <c r="C576" s="161" t="s">
        <v>455</v>
      </c>
      <c r="D576" s="161" t="s">
        <v>533</v>
      </c>
      <c r="E576" s="161" t="s">
        <v>130</v>
      </c>
      <c r="F576" s="192">
        <v>94.695128171099995</v>
      </c>
      <c r="G576" s="192">
        <v>94.695128171099995</v>
      </c>
      <c r="H576" s="192">
        <v>0</v>
      </c>
      <c r="I576" s="193">
        <f t="shared" si="89"/>
        <v>1</v>
      </c>
      <c r="J576" s="193">
        <f t="shared" si="90"/>
        <v>0</v>
      </c>
      <c r="K576" s="138">
        <v>4352.1480000000001</v>
      </c>
      <c r="L576" s="192">
        <f t="shared" si="91"/>
        <v>0</v>
      </c>
      <c r="M576" s="192">
        <f t="shared" si="92"/>
        <v>4352.1480000000001</v>
      </c>
      <c r="N576" s="192">
        <f t="shared" si="93"/>
        <v>0</v>
      </c>
      <c r="O576" s="192">
        <v>429.26624545918668</v>
      </c>
      <c r="P576" s="192">
        <f t="shared" si="94"/>
        <v>0</v>
      </c>
      <c r="Q576" s="192">
        <f t="shared" si="95"/>
        <v>429.26624545918668</v>
      </c>
      <c r="R576" s="192">
        <f t="shared" si="96"/>
        <v>0</v>
      </c>
      <c r="S576" s="192">
        <f t="shared" si="97"/>
        <v>0</v>
      </c>
      <c r="T576" s="192">
        <f t="shared" si="98"/>
        <v>4781.4142454591865</v>
      </c>
      <c r="U576" s="192">
        <f t="shared" si="99"/>
        <v>0</v>
      </c>
    </row>
    <row r="577" spans="1:21" s="137" customFormat="1" ht="12">
      <c r="A577" s="161">
        <v>1427</v>
      </c>
      <c r="B577" s="161" t="s">
        <v>396</v>
      </c>
      <c r="C577" s="161" t="s">
        <v>455</v>
      </c>
      <c r="D577" s="161" t="s">
        <v>533</v>
      </c>
      <c r="E577" s="161" t="s">
        <v>130</v>
      </c>
      <c r="F577" s="192">
        <v>23.5120517943</v>
      </c>
      <c r="G577" s="192">
        <v>23.5120517943</v>
      </c>
      <c r="H577" s="192">
        <v>0</v>
      </c>
      <c r="I577" s="193">
        <f t="shared" si="89"/>
        <v>1</v>
      </c>
      <c r="J577" s="193">
        <f t="shared" si="90"/>
        <v>0</v>
      </c>
      <c r="K577" s="138">
        <v>1207</v>
      </c>
      <c r="L577" s="192">
        <f t="shared" si="91"/>
        <v>0</v>
      </c>
      <c r="M577" s="192">
        <f t="shared" si="92"/>
        <v>1207</v>
      </c>
      <c r="N577" s="192">
        <f t="shared" si="93"/>
        <v>0</v>
      </c>
      <c r="O577" s="192">
        <v>328.37630912678253</v>
      </c>
      <c r="P577" s="192">
        <f t="shared" si="94"/>
        <v>0</v>
      </c>
      <c r="Q577" s="192">
        <f t="shared" si="95"/>
        <v>328.37630912678253</v>
      </c>
      <c r="R577" s="192">
        <f t="shared" si="96"/>
        <v>0</v>
      </c>
      <c r="S577" s="192">
        <f t="shared" si="97"/>
        <v>0</v>
      </c>
      <c r="T577" s="192">
        <f t="shared" si="98"/>
        <v>1535.3763091267824</v>
      </c>
      <c r="U577" s="192">
        <f t="shared" si="99"/>
        <v>0</v>
      </c>
    </row>
    <row r="578" spans="1:21" s="137" customFormat="1" ht="12">
      <c r="A578" s="161">
        <v>1428</v>
      </c>
      <c r="B578" s="161" t="s">
        <v>396</v>
      </c>
      <c r="C578" s="161" t="s">
        <v>455</v>
      </c>
      <c r="D578" s="161" t="s">
        <v>533</v>
      </c>
      <c r="E578" s="161" t="s">
        <v>130</v>
      </c>
      <c r="F578" s="192">
        <v>17.2774533274</v>
      </c>
      <c r="G578" s="192">
        <v>17.2774533274</v>
      </c>
      <c r="H578" s="192">
        <v>0</v>
      </c>
      <c r="I578" s="193">
        <f t="shared" si="89"/>
        <v>1</v>
      </c>
      <c r="J578" s="193">
        <f t="shared" si="90"/>
        <v>0</v>
      </c>
      <c r="K578" s="138">
        <v>410.24200000000002</v>
      </c>
      <c r="L578" s="192">
        <f t="shared" si="91"/>
        <v>0</v>
      </c>
      <c r="M578" s="192">
        <f t="shared" si="92"/>
        <v>410.24200000000002</v>
      </c>
      <c r="N578" s="192">
        <f t="shared" si="93"/>
        <v>0</v>
      </c>
      <c r="O578" s="192">
        <v>49.819224091202088</v>
      </c>
      <c r="P578" s="192">
        <f t="shared" si="94"/>
        <v>0</v>
      </c>
      <c r="Q578" s="192">
        <f t="shared" si="95"/>
        <v>49.819224091202088</v>
      </c>
      <c r="R578" s="192">
        <f t="shared" si="96"/>
        <v>0</v>
      </c>
      <c r="S578" s="192">
        <f t="shared" si="97"/>
        <v>0</v>
      </c>
      <c r="T578" s="192">
        <f t="shared" si="98"/>
        <v>460.06122409120212</v>
      </c>
      <c r="U578" s="192">
        <f t="shared" si="99"/>
        <v>0</v>
      </c>
    </row>
    <row r="579" spans="1:21" s="137" customFormat="1" ht="12">
      <c r="A579" s="161">
        <v>1429</v>
      </c>
      <c r="B579" s="161" t="s">
        <v>396</v>
      </c>
      <c r="C579" s="161" t="s">
        <v>455</v>
      </c>
      <c r="D579" s="161" t="s">
        <v>533</v>
      </c>
      <c r="E579" s="161" t="s">
        <v>130</v>
      </c>
      <c r="F579" s="192">
        <v>57.091269178399997</v>
      </c>
      <c r="G579" s="192">
        <v>57.091269178399997</v>
      </c>
      <c r="H579" s="192">
        <v>0</v>
      </c>
      <c r="I579" s="193">
        <f t="shared" si="89"/>
        <v>1</v>
      </c>
      <c r="J579" s="193">
        <f t="shared" si="90"/>
        <v>0</v>
      </c>
      <c r="K579" s="138">
        <v>3617</v>
      </c>
      <c r="L579" s="192">
        <f t="shared" si="91"/>
        <v>0</v>
      </c>
      <c r="M579" s="192">
        <f t="shared" si="92"/>
        <v>3617</v>
      </c>
      <c r="N579" s="192">
        <f t="shared" si="93"/>
        <v>0</v>
      </c>
      <c r="O579" s="192">
        <v>252.23509075668053</v>
      </c>
      <c r="P579" s="192">
        <f t="shared" si="94"/>
        <v>0</v>
      </c>
      <c r="Q579" s="192">
        <f t="shared" si="95"/>
        <v>252.23509075668053</v>
      </c>
      <c r="R579" s="192">
        <f t="shared" si="96"/>
        <v>0</v>
      </c>
      <c r="S579" s="192">
        <f t="shared" si="97"/>
        <v>0</v>
      </c>
      <c r="T579" s="192">
        <f t="shared" si="98"/>
        <v>3869.2350907566806</v>
      </c>
      <c r="U579" s="192">
        <f t="shared" si="99"/>
        <v>0</v>
      </c>
    </row>
    <row r="580" spans="1:21" s="137" customFormat="1" ht="12">
      <c r="A580" s="161">
        <v>1430</v>
      </c>
      <c r="B580" s="161" t="s">
        <v>396</v>
      </c>
      <c r="C580" s="161" t="s">
        <v>455</v>
      </c>
      <c r="D580" s="161" t="s">
        <v>533</v>
      </c>
      <c r="E580" s="161" t="s">
        <v>130</v>
      </c>
      <c r="F580" s="192">
        <v>51.700773731600002</v>
      </c>
      <c r="G580" s="192">
        <v>51.700773731600002</v>
      </c>
      <c r="H580" s="192">
        <v>0</v>
      </c>
      <c r="I580" s="193">
        <f t="shared" si="89"/>
        <v>1</v>
      </c>
      <c r="J580" s="193">
        <f t="shared" si="90"/>
        <v>0</v>
      </c>
      <c r="K580" s="138">
        <v>3143</v>
      </c>
      <c r="L580" s="192">
        <f t="shared" si="91"/>
        <v>0</v>
      </c>
      <c r="M580" s="192">
        <f t="shared" si="92"/>
        <v>3143</v>
      </c>
      <c r="N580" s="192">
        <f t="shared" si="93"/>
        <v>0</v>
      </c>
      <c r="O580" s="192">
        <v>197.1407276204703</v>
      </c>
      <c r="P580" s="192">
        <f t="shared" si="94"/>
        <v>0</v>
      </c>
      <c r="Q580" s="192">
        <f t="shared" si="95"/>
        <v>197.1407276204703</v>
      </c>
      <c r="R580" s="192">
        <f t="shared" si="96"/>
        <v>0</v>
      </c>
      <c r="S580" s="192">
        <f t="shared" si="97"/>
        <v>0</v>
      </c>
      <c r="T580" s="192">
        <f t="shared" si="98"/>
        <v>3340.1407276204704</v>
      </c>
      <c r="U580" s="192">
        <f t="shared" si="99"/>
        <v>0</v>
      </c>
    </row>
    <row r="581" spans="1:21" s="137" customFormat="1" ht="12">
      <c r="A581" s="161">
        <v>1431</v>
      </c>
      <c r="B581" s="161" t="s">
        <v>396</v>
      </c>
      <c r="C581" s="161" t="s">
        <v>455</v>
      </c>
      <c r="D581" s="161" t="s">
        <v>534</v>
      </c>
      <c r="E581" s="161" t="s">
        <v>130</v>
      </c>
      <c r="F581" s="192">
        <v>123.6581965330523</v>
      </c>
      <c r="G581" s="192">
        <v>8.9910431052302897E-2</v>
      </c>
      <c r="H581" s="192">
        <v>123.568286102</v>
      </c>
      <c r="I581" s="193">
        <f t="shared" si="89"/>
        <v>7.2708832550595181E-4</v>
      </c>
      <c r="J581" s="193">
        <f t="shared" si="90"/>
        <v>0.99927291167449406</v>
      </c>
      <c r="K581" s="138">
        <v>4227.4943999999996</v>
      </c>
      <c r="L581" s="192">
        <f t="shared" si="91"/>
        <v>0</v>
      </c>
      <c r="M581" s="192">
        <f t="shared" si="92"/>
        <v>3.0737618243817884</v>
      </c>
      <c r="N581" s="192">
        <f t="shared" si="93"/>
        <v>4224.4206381756176</v>
      </c>
      <c r="O581" s="192">
        <v>193.42844348807193</v>
      </c>
      <c r="P581" s="192">
        <f t="shared" si="94"/>
        <v>0</v>
      </c>
      <c r="Q581" s="192">
        <f t="shared" si="95"/>
        <v>0.14063956308096484</v>
      </c>
      <c r="R581" s="192">
        <f t="shared" si="96"/>
        <v>193.28780392499098</v>
      </c>
      <c r="S581" s="192">
        <f t="shared" si="97"/>
        <v>0</v>
      </c>
      <c r="T581" s="192">
        <f t="shared" si="98"/>
        <v>3.2144013874627531</v>
      </c>
      <c r="U581" s="192">
        <f t="shared" si="99"/>
        <v>4417.7084421006084</v>
      </c>
    </row>
    <row r="582" spans="1:21" s="137" customFormat="1" ht="12">
      <c r="A582" s="161">
        <v>1432</v>
      </c>
      <c r="B582" s="161" t="s">
        <v>396</v>
      </c>
      <c r="C582" s="161" t="s">
        <v>455</v>
      </c>
      <c r="D582" s="161" t="s">
        <v>535</v>
      </c>
      <c r="E582" s="161" t="s">
        <v>130</v>
      </c>
      <c r="F582" s="192">
        <v>193.34989454884439</v>
      </c>
      <c r="G582" s="192">
        <v>13.381845834899991</v>
      </c>
      <c r="H582" s="192">
        <v>179.9680487139444</v>
      </c>
      <c r="I582" s="193">
        <f t="shared" si="89"/>
        <v>6.921051529986455E-2</v>
      </c>
      <c r="J582" s="193">
        <f t="shared" si="90"/>
        <v>0.93078948470013545</v>
      </c>
      <c r="K582" s="138">
        <v>12559.0202715</v>
      </c>
      <c r="L582" s="192">
        <f t="shared" si="91"/>
        <v>0</v>
      </c>
      <c r="M582" s="192">
        <f t="shared" si="92"/>
        <v>869.2162646519597</v>
      </c>
      <c r="N582" s="192">
        <f t="shared" si="93"/>
        <v>11689.80400684804</v>
      </c>
      <c r="O582" s="192">
        <v>716.1223181483615</v>
      </c>
      <c r="P582" s="192">
        <f t="shared" si="94"/>
        <v>0</v>
      </c>
      <c r="Q582" s="192">
        <f t="shared" si="95"/>
        <v>49.56319465678164</v>
      </c>
      <c r="R582" s="192">
        <f t="shared" si="96"/>
        <v>666.55912349157984</v>
      </c>
      <c r="S582" s="192">
        <f t="shared" si="97"/>
        <v>0</v>
      </c>
      <c r="T582" s="192">
        <f t="shared" si="98"/>
        <v>918.77945930874137</v>
      </c>
      <c r="U582" s="192">
        <f t="shared" si="99"/>
        <v>12356.36313033962</v>
      </c>
    </row>
    <row r="583" spans="1:21" s="137" customFormat="1" ht="12">
      <c r="A583" s="161">
        <v>1433</v>
      </c>
      <c r="B583" s="161" t="s">
        <v>396</v>
      </c>
      <c r="C583" s="161" t="s">
        <v>455</v>
      </c>
      <c r="D583" s="161" t="s">
        <v>536</v>
      </c>
      <c r="E583" s="161" t="s">
        <v>130</v>
      </c>
      <c r="F583" s="192">
        <v>219.5956971486824</v>
      </c>
      <c r="G583" s="192">
        <v>0</v>
      </c>
      <c r="H583" s="192">
        <v>219.5956971486824</v>
      </c>
      <c r="I583" s="193">
        <f t="shared" si="89"/>
        <v>0</v>
      </c>
      <c r="J583" s="193">
        <f t="shared" si="90"/>
        <v>1</v>
      </c>
      <c r="K583" s="138">
        <v>15747.3095125</v>
      </c>
      <c r="L583" s="192">
        <f t="shared" si="91"/>
        <v>0</v>
      </c>
      <c r="M583" s="192">
        <f t="shared" si="92"/>
        <v>0</v>
      </c>
      <c r="N583" s="192">
        <f t="shared" si="93"/>
        <v>15747.3095125</v>
      </c>
      <c r="O583" s="192">
        <v>6.9104324157230863</v>
      </c>
      <c r="P583" s="192">
        <f t="shared" si="94"/>
        <v>0</v>
      </c>
      <c r="Q583" s="192">
        <f t="shared" si="95"/>
        <v>0</v>
      </c>
      <c r="R583" s="192">
        <f t="shared" si="96"/>
        <v>6.9104324157230863</v>
      </c>
      <c r="S583" s="192">
        <f t="shared" si="97"/>
        <v>0</v>
      </c>
      <c r="T583" s="192">
        <f t="shared" si="98"/>
        <v>0</v>
      </c>
      <c r="U583" s="192">
        <f t="shared" si="99"/>
        <v>15754.219944915723</v>
      </c>
    </row>
    <row r="584" spans="1:21" s="137" customFormat="1" ht="12">
      <c r="A584" s="161">
        <v>1435</v>
      </c>
      <c r="B584" s="161" t="s">
        <v>396</v>
      </c>
      <c r="C584" s="161" t="s">
        <v>455</v>
      </c>
      <c r="D584" s="161" t="s">
        <v>535</v>
      </c>
      <c r="E584" s="161" t="s">
        <v>130</v>
      </c>
      <c r="F584" s="192">
        <v>7.1526413907280002</v>
      </c>
      <c r="G584" s="192">
        <v>0.11452757086799981</v>
      </c>
      <c r="H584" s="192">
        <v>7.0381138198600004</v>
      </c>
      <c r="I584" s="193">
        <f t="shared" si="89"/>
        <v>1.6011926868927384E-2</v>
      </c>
      <c r="J584" s="193">
        <f t="shared" si="90"/>
        <v>0.98398807313107262</v>
      </c>
      <c r="K584" s="138">
        <v>0</v>
      </c>
      <c r="L584" s="192">
        <f t="shared" si="91"/>
        <v>0</v>
      </c>
      <c r="M584" s="192">
        <f t="shared" si="92"/>
        <v>0</v>
      </c>
      <c r="N584" s="192">
        <f t="shared" si="93"/>
        <v>0</v>
      </c>
      <c r="O584" s="192">
        <v>10.905914470000003</v>
      </c>
      <c r="P584" s="192">
        <f t="shared" si="94"/>
        <v>0</v>
      </c>
      <c r="Q584" s="192">
        <f t="shared" si="95"/>
        <v>0.174624704932417</v>
      </c>
      <c r="R584" s="192">
        <f t="shared" si="96"/>
        <v>10.731289765067586</v>
      </c>
      <c r="S584" s="192">
        <f t="shared" si="97"/>
        <v>0</v>
      </c>
      <c r="T584" s="192">
        <f t="shared" si="98"/>
        <v>0.174624704932417</v>
      </c>
      <c r="U584" s="192">
        <f t="shared" si="99"/>
        <v>10.731289765067586</v>
      </c>
    </row>
    <row r="585" spans="1:21" s="137" customFormat="1" ht="12">
      <c r="A585" s="161">
        <v>1436</v>
      </c>
      <c r="B585" s="161" t="s">
        <v>396</v>
      </c>
      <c r="C585" s="161" t="s">
        <v>455</v>
      </c>
      <c r="D585" s="161" t="s">
        <v>532</v>
      </c>
      <c r="E585" s="161" t="s">
        <v>130</v>
      </c>
      <c r="F585" s="192">
        <v>18.287580663</v>
      </c>
      <c r="G585" s="192">
        <v>18.287580663</v>
      </c>
      <c r="H585" s="192">
        <v>0</v>
      </c>
      <c r="I585" s="193">
        <f t="shared" si="89"/>
        <v>1</v>
      </c>
      <c r="J585" s="193">
        <f t="shared" si="90"/>
        <v>0</v>
      </c>
      <c r="K585" s="138">
        <v>0</v>
      </c>
      <c r="L585" s="192">
        <f t="shared" si="91"/>
        <v>0</v>
      </c>
      <c r="M585" s="192">
        <f t="shared" si="92"/>
        <v>0</v>
      </c>
      <c r="N585" s="192">
        <f t="shared" si="93"/>
        <v>0</v>
      </c>
      <c r="O585" s="192">
        <v>110.00167506900002</v>
      </c>
      <c r="P585" s="192">
        <f t="shared" si="94"/>
        <v>0</v>
      </c>
      <c r="Q585" s="192">
        <f t="shared" si="95"/>
        <v>110.00167506900002</v>
      </c>
      <c r="R585" s="192">
        <f t="shared" si="96"/>
        <v>0</v>
      </c>
      <c r="S585" s="192">
        <f t="shared" si="97"/>
        <v>0</v>
      </c>
      <c r="T585" s="192">
        <f t="shared" si="98"/>
        <v>110.00167506900002</v>
      </c>
      <c r="U585" s="192">
        <f t="shared" si="99"/>
        <v>0</v>
      </c>
    </row>
    <row r="586" spans="1:21" s="137" customFormat="1" ht="12">
      <c r="A586" s="161">
        <v>1437</v>
      </c>
      <c r="B586" s="161" t="s">
        <v>396</v>
      </c>
      <c r="C586" s="161" t="s">
        <v>455</v>
      </c>
      <c r="D586" s="161" t="s">
        <v>531</v>
      </c>
      <c r="E586" s="161" t="s">
        <v>271</v>
      </c>
      <c r="F586" s="192">
        <v>11.140698212</v>
      </c>
      <c r="G586" s="192">
        <v>0</v>
      </c>
      <c r="H586" s="192">
        <v>0</v>
      </c>
      <c r="I586" s="193">
        <f t="shared" ref="I586:I649" si="100">IF(G586&gt;0,G586/F586,0)</f>
        <v>0</v>
      </c>
      <c r="J586" s="193">
        <f t="shared" ref="J586:J649" si="101">IF(E586="Greenfield",1-I586,0)</f>
        <v>0</v>
      </c>
      <c r="K586" s="138">
        <v>943</v>
      </c>
      <c r="L586" s="192">
        <f t="shared" ref="L586:L649" si="102">IF($E586="Established",$K586,0)</f>
        <v>943</v>
      </c>
      <c r="M586" s="192">
        <f t="shared" ref="M586:M649" si="103">IF($E586="Greenfield",$K586*I586,0)</f>
        <v>0</v>
      </c>
      <c r="N586" s="192">
        <f t="shared" ref="N586:N649" si="104">IF($E586="Greenfield",$K586*J586,0)</f>
        <v>0</v>
      </c>
      <c r="O586" s="192">
        <v>62.794564742797455</v>
      </c>
      <c r="P586" s="192">
        <f t="shared" ref="P586:P649" si="105">IF($E586="Established",$O586,0)</f>
        <v>62.794564742797455</v>
      </c>
      <c r="Q586" s="192">
        <f t="shared" ref="Q586:Q649" si="106">IF($E586="Greenfield",$O586*I586,0)</f>
        <v>0</v>
      </c>
      <c r="R586" s="192">
        <f t="shared" ref="R586:R649" si="107">IF($E586="Greenfield",$O586*J586,0)</f>
        <v>0</v>
      </c>
      <c r="S586" s="192">
        <f t="shared" ref="S586:S649" si="108">L586+P586</f>
        <v>1005.7945647427974</v>
      </c>
      <c r="T586" s="192">
        <f t="shared" ref="T586:T649" si="109">M586+Q586</f>
        <v>0</v>
      </c>
      <c r="U586" s="192">
        <f t="shared" ref="U586:U649" si="110">N586+R586</f>
        <v>0</v>
      </c>
    </row>
    <row r="587" spans="1:21" s="137" customFormat="1" ht="12">
      <c r="A587" s="161">
        <v>1438</v>
      </c>
      <c r="B587" s="161" t="s">
        <v>396</v>
      </c>
      <c r="C587" s="161" t="s">
        <v>455</v>
      </c>
      <c r="D587" s="161" t="s">
        <v>531</v>
      </c>
      <c r="E587" s="161" t="s">
        <v>271</v>
      </c>
      <c r="F587" s="192">
        <v>17.9564967116</v>
      </c>
      <c r="G587" s="192">
        <v>0</v>
      </c>
      <c r="H587" s="192">
        <v>0</v>
      </c>
      <c r="I587" s="193">
        <f t="shared" si="100"/>
        <v>0</v>
      </c>
      <c r="J587" s="193">
        <f t="shared" si="101"/>
        <v>0</v>
      </c>
      <c r="K587" s="138">
        <v>705</v>
      </c>
      <c r="L587" s="192">
        <f t="shared" si="102"/>
        <v>705</v>
      </c>
      <c r="M587" s="192">
        <f t="shared" si="103"/>
        <v>0</v>
      </c>
      <c r="N587" s="192">
        <f t="shared" si="104"/>
        <v>0</v>
      </c>
      <c r="O587" s="192">
        <v>60.104852338000001</v>
      </c>
      <c r="P587" s="192">
        <f t="shared" si="105"/>
        <v>60.104852338000001</v>
      </c>
      <c r="Q587" s="192">
        <f t="shared" si="106"/>
        <v>0</v>
      </c>
      <c r="R587" s="192">
        <f t="shared" si="107"/>
        <v>0</v>
      </c>
      <c r="S587" s="192">
        <f t="shared" si="108"/>
        <v>765.104852338</v>
      </c>
      <c r="T587" s="192">
        <f t="shared" si="109"/>
        <v>0</v>
      </c>
      <c r="U587" s="192">
        <f t="shared" si="110"/>
        <v>0</v>
      </c>
    </row>
    <row r="588" spans="1:21" s="137" customFormat="1" ht="12">
      <c r="A588" s="161">
        <v>1439</v>
      </c>
      <c r="B588" s="161" t="s">
        <v>396</v>
      </c>
      <c r="C588" s="161" t="s">
        <v>455</v>
      </c>
      <c r="D588" s="161" t="s">
        <v>531</v>
      </c>
      <c r="E588" s="161" t="s">
        <v>271</v>
      </c>
      <c r="F588" s="192">
        <v>34.860191738600001</v>
      </c>
      <c r="G588" s="192">
        <v>0</v>
      </c>
      <c r="H588" s="192">
        <v>0</v>
      </c>
      <c r="I588" s="193">
        <f t="shared" si="100"/>
        <v>0</v>
      </c>
      <c r="J588" s="193">
        <f t="shared" si="101"/>
        <v>0</v>
      </c>
      <c r="K588" s="138">
        <v>1682</v>
      </c>
      <c r="L588" s="192">
        <f t="shared" si="102"/>
        <v>1682</v>
      </c>
      <c r="M588" s="192">
        <f t="shared" si="103"/>
        <v>0</v>
      </c>
      <c r="N588" s="192">
        <f t="shared" si="104"/>
        <v>0</v>
      </c>
      <c r="O588" s="192">
        <v>120.66292968635169</v>
      </c>
      <c r="P588" s="192">
        <f t="shared" si="105"/>
        <v>120.66292968635169</v>
      </c>
      <c r="Q588" s="192">
        <f t="shared" si="106"/>
        <v>0</v>
      </c>
      <c r="R588" s="192">
        <f t="shared" si="107"/>
        <v>0</v>
      </c>
      <c r="S588" s="192">
        <f t="shared" si="108"/>
        <v>1802.6629296863516</v>
      </c>
      <c r="T588" s="192">
        <f t="shared" si="109"/>
        <v>0</v>
      </c>
      <c r="U588" s="192">
        <f t="shared" si="110"/>
        <v>0</v>
      </c>
    </row>
    <row r="589" spans="1:21" s="137" customFormat="1" ht="12">
      <c r="A589" s="161">
        <v>1440</v>
      </c>
      <c r="B589" s="161" t="s">
        <v>396</v>
      </c>
      <c r="C589" s="161" t="s">
        <v>455</v>
      </c>
      <c r="D589" s="161" t="s">
        <v>533</v>
      </c>
      <c r="E589" s="161" t="s">
        <v>130</v>
      </c>
      <c r="F589" s="192">
        <v>25.766943992400002</v>
      </c>
      <c r="G589" s="192">
        <v>25.766943992400002</v>
      </c>
      <c r="H589" s="192">
        <v>0</v>
      </c>
      <c r="I589" s="193">
        <f t="shared" si="100"/>
        <v>1</v>
      </c>
      <c r="J589" s="193">
        <f t="shared" si="101"/>
        <v>0</v>
      </c>
      <c r="K589" s="138">
        <v>1190</v>
      </c>
      <c r="L589" s="192">
        <f t="shared" si="102"/>
        <v>0</v>
      </c>
      <c r="M589" s="192">
        <f t="shared" si="103"/>
        <v>1190</v>
      </c>
      <c r="N589" s="192">
        <f t="shared" si="104"/>
        <v>0</v>
      </c>
      <c r="O589" s="192">
        <v>128.72780149399998</v>
      </c>
      <c r="P589" s="192">
        <f t="shared" si="105"/>
        <v>0</v>
      </c>
      <c r="Q589" s="192">
        <f t="shared" si="106"/>
        <v>128.72780149399998</v>
      </c>
      <c r="R589" s="192">
        <f t="shared" si="107"/>
        <v>0</v>
      </c>
      <c r="S589" s="192">
        <f t="shared" si="108"/>
        <v>0</v>
      </c>
      <c r="T589" s="192">
        <f t="shared" si="109"/>
        <v>1318.727801494</v>
      </c>
      <c r="U589" s="192">
        <f t="shared" si="110"/>
        <v>0</v>
      </c>
    </row>
    <row r="590" spans="1:21" s="137" customFormat="1" ht="12">
      <c r="A590" s="161">
        <v>1441</v>
      </c>
      <c r="B590" s="161" t="s">
        <v>396</v>
      </c>
      <c r="C590" s="161" t="s">
        <v>455</v>
      </c>
      <c r="D590" s="161" t="s">
        <v>531</v>
      </c>
      <c r="E590" s="161" t="s">
        <v>271</v>
      </c>
      <c r="F590" s="192">
        <v>43.314245399999997</v>
      </c>
      <c r="G590" s="192">
        <v>0</v>
      </c>
      <c r="H590" s="192">
        <v>0</v>
      </c>
      <c r="I590" s="193">
        <f t="shared" si="100"/>
        <v>0</v>
      </c>
      <c r="J590" s="193">
        <f t="shared" si="101"/>
        <v>0</v>
      </c>
      <c r="K590" s="138">
        <v>3437</v>
      </c>
      <c r="L590" s="192">
        <f t="shared" si="102"/>
        <v>3437</v>
      </c>
      <c r="M590" s="192">
        <f t="shared" si="103"/>
        <v>0</v>
      </c>
      <c r="N590" s="192">
        <f t="shared" si="104"/>
        <v>0</v>
      </c>
      <c r="O590" s="192">
        <v>267.12644700933674</v>
      </c>
      <c r="P590" s="192">
        <f t="shared" si="105"/>
        <v>267.12644700933674</v>
      </c>
      <c r="Q590" s="192">
        <f t="shared" si="106"/>
        <v>0</v>
      </c>
      <c r="R590" s="192">
        <f t="shared" si="107"/>
        <v>0</v>
      </c>
      <c r="S590" s="192">
        <f t="shared" si="108"/>
        <v>3704.1264470093365</v>
      </c>
      <c r="T590" s="192">
        <f t="shared" si="109"/>
        <v>0</v>
      </c>
      <c r="U590" s="192">
        <f t="shared" si="110"/>
        <v>0</v>
      </c>
    </row>
    <row r="591" spans="1:21" s="137" customFormat="1" ht="12">
      <c r="A591" s="161">
        <v>1442</v>
      </c>
      <c r="B591" s="161" t="s">
        <v>396</v>
      </c>
      <c r="C591" s="161" t="s">
        <v>455</v>
      </c>
      <c r="D591" s="161" t="s">
        <v>532</v>
      </c>
      <c r="E591" s="161" t="s">
        <v>130</v>
      </c>
      <c r="F591" s="192">
        <v>27.262053201099999</v>
      </c>
      <c r="G591" s="192">
        <v>27.262053201099999</v>
      </c>
      <c r="H591" s="192">
        <v>0</v>
      </c>
      <c r="I591" s="193">
        <f t="shared" si="100"/>
        <v>1</v>
      </c>
      <c r="J591" s="193">
        <f t="shared" si="101"/>
        <v>0</v>
      </c>
      <c r="K591" s="138">
        <v>1645</v>
      </c>
      <c r="L591" s="192">
        <f t="shared" si="102"/>
        <v>0</v>
      </c>
      <c r="M591" s="192">
        <f t="shared" si="103"/>
        <v>1645</v>
      </c>
      <c r="N591" s="192">
        <f t="shared" si="104"/>
        <v>0</v>
      </c>
      <c r="O591" s="192">
        <v>147.82944504540848</v>
      </c>
      <c r="P591" s="192">
        <f t="shared" si="105"/>
        <v>0</v>
      </c>
      <c r="Q591" s="192">
        <f t="shared" si="106"/>
        <v>147.82944504540848</v>
      </c>
      <c r="R591" s="192">
        <f t="shared" si="107"/>
        <v>0</v>
      </c>
      <c r="S591" s="192">
        <f t="shared" si="108"/>
        <v>0</v>
      </c>
      <c r="T591" s="192">
        <f t="shared" si="109"/>
        <v>1792.8294450454084</v>
      </c>
      <c r="U591" s="192">
        <f t="shared" si="110"/>
        <v>0</v>
      </c>
    </row>
    <row r="592" spans="1:21" s="137" customFormat="1" ht="12">
      <c r="A592" s="161">
        <v>1443</v>
      </c>
      <c r="B592" s="161" t="s">
        <v>396</v>
      </c>
      <c r="C592" s="161" t="s">
        <v>455</v>
      </c>
      <c r="D592" s="161" t="s">
        <v>532</v>
      </c>
      <c r="E592" s="161" t="s">
        <v>130</v>
      </c>
      <c r="F592" s="192">
        <v>16.6090510123</v>
      </c>
      <c r="G592" s="192">
        <v>16.6090510123</v>
      </c>
      <c r="H592" s="192">
        <v>0</v>
      </c>
      <c r="I592" s="193">
        <f t="shared" si="100"/>
        <v>1</v>
      </c>
      <c r="J592" s="193">
        <f t="shared" si="101"/>
        <v>0</v>
      </c>
      <c r="K592" s="138">
        <v>0</v>
      </c>
      <c r="L592" s="192">
        <f t="shared" si="102"/>
        <v>0</v>
      </c>
      <c r="M592" s="192">
        <f t="shared" si="103"/>
        <v>0</v>
      </c>
      <c r="N592" s="192">
        <f t="shared" si="104"/>
        <v>0</v>
      </c>
      <c r="O592" s="192">
        <v>29.435771827176325</v>
      </c>
      <c r="P592" s="192">
        <f t="shared" si="105"/>
        <v>0</v>
      </c>
      <c r="Q592" s="192">
        <f t="shared" si="106"/>
        <v>29.435771827176325</v>
      </c>
      <c r="R592" s="192">
        <f t="shared" si="107"/>
        <v>0</v>
      </c>
      <c r="S592" s="192">
        <f t="shared" si="108"/>
        <v>0</v>
      </c>
      <c r="T592" s="192">
        <f t="shared" si="109"/>
        <v>29.435771827176325</v>
      </c>
      <c r="U592" s="192">
        <f t="shared" si="110"/>
        <v>0</v>
      </c>
    </row>
    <row r="593" spans="1:21" s="137" customFormat="1" ht="12">
      <c r="A593" s="161">
        <v>1444</v>
      </c>
      <c r="B593" s="161" t="s">
        <v>396</v>
      </c>
      <c r="C593" s="161" t="s">
        <v>455</v>
      </c>
      <c r="D593" s="161" t="s">
        <v>532</v>
      </c>
      <c r="E593" s="161" t="s">
        <v>130</v>
      </c>
      <c r="F593" s="192">
        <v>13.3102059922</v>
      </c>
      <c r="G593" s="192">
        <v>13.3102059922</v>
      </c>
      <c r="H593" s="192">
        <v>0</v>
      </c>
      <c r="I593" s="193">
        <f t="shared" si="100"/>
        <v>1</v>
      </c>
      <c r="J593" s="193">
        <f t="shared" si="101"/>
        <v>0</v>
      </c>
      <c r="K593" s="138">
        <v>1001</v>
      </c>
      <c r="L593" s="192">
        <f t="shared" si="102"/>
        <v>0</v>
      </c>
      <c r="M593" s="192">
        <f t="shared" si="103"/>
        <v>1001</v>
      </c>
      <c r="N593" s="192">
        <f t="shared" si="104"/>
        <v>0</v>
      </c>
      <c r="O593" s="192">
        <v>79.17312963799094</v>
      </c>
      <c r="P593" s="192">
        <f t="shared" si="105"/>
        <v>0</v>
      </c>
      <c r="Q593" s="192">
        <f t="shared" si="106"/>
        <v>79.17312963799094</v>
      </c>
      <c r="R593" s="192">
        <f t="shared" si="107"/>
        <v>0</v>
      </c>
      <c r="S593" s="192">
        <f t="shared" si="108"/>
        <v>0</v>
      </c>
      <c r="T593" s="192">
        <f t="shared" si="109"/>
        <v>1080.173129637991</v>
      </c>
      <c r="U593" s="192">
        <f t="shared" si="110"/>
        <v>0</v>
      </c>
    </row>
    <row r="594" spans="1:21" s="137" customFormat="1" ht="12">
      <c r="A594" s="161">
        <v>1445</v>
      </c>
      <c r="B594" s="161" t="s">
        <v>396</v>
      </c>
      <c r="C594" s="161" t="s">
        <v>455</v>
      </c>
      <c r="D594" s="161" t="s">
        <v>531</v>
      </c>
      <c r="E594" s="161" t="s">
        <v>271</v>
      </c>
      <c r="F594" s="192">
        <v>13.2288527984</v>
      </c>
      <c r="G594" s="192">
        <v>0</v>
      </c>
      <c r="H594" s="192">
        <v>0</v>
      </c>
      <c r="I594" s="193">
        <f t="shared" si="100"/>
        <v>0</v>
      </c>
      <c r="J594" s="193">
        <f t="shared" si="101"/>
        <v>0</v>
      </c>
      <c r="K594" s="138">
        <v>0</v>
      </c>
      <c r="L594" s="192">
        <f t="shared" si="102"/>
        <v>0</v>
      </c>
      <c r="M594" s="192">
        <f t="shared" si="103"/>
        <v>0</v>
      </c>
      <c r="N594" s="192">
        <f t="shared" si="104"/>
        <v>0</v>
      </c>
      <c r="O594" s="192">
        <v>1151.1267417690369</v>
      </c>
      <c r="P594" s="192">
        <f t="shared" si="105"/>
        <v>1151.1267417690369</v>
      </c>
      <c r="Q594" s="192">
        <f t="shared" si="106"/>
        <v>0</v>
      </c>
      <c r="R594" s="192">
        <f t="shared" si="107"/>
        <v>0</v>
      </c>
      <c r="S594" s="192">
        <f t="shared" si="108"/>
        <v>1151.1267417690369</v>
      </c>
      <c r="T594" s="192">
        <f t="shared" si="109"/>
        <v>0</v>
      </c>
      <c r="U594" s="192">
        <f t="shared" si="110"/>
        <v>0</v>
      </c>
    </row>
    <row r="595" spans="1:21" s="137" customFormat="1" ht="12">
      <c r="A595" s="161">
        <v>1446</v>
      </c>
      <c r="B595" s="161" t="s">
        <v>396</v>
      </c>
      <c r="C595" s="161" t="s">
        <v>397</v>
      </c>
      <c r="D595" s="161" t="s">
        <v>489</v>
      </c>
      <c r="E595" s="161" t="s">
        <v>271</v>
      </c>
      <c r="F595" s="192">
        <v>8.0610364936299999E-5</v>
      </c>
      <c r="G595" s="192">
        <v>0</v>
      </c>
      <c r="H595" s="192">
        <v>0</v>
      </c>
      <c r="I595" s="193">
        <f t="shared" si="100"/>
        <v>0</v>
      </c>
      <c r="J595" s="193">
        <f t="shared" si="101"/>
        <v>0</v>
      </c>
      <c r="K595" s="138">
        <v>1224.6590643500001</v>
      </c>
      <c r="L595" s="192">
        <f t="shared" si="102"/>
        <v>1224.6590643500001</v>
      </c>
      <c r="M595" s="192">
        <f t="shared" si="103"/>
        <v>0</v>
      </c>
      <c r="N595" s="192">
        <f t="shared" si="104"/>
        <v>0</v>
      </c>
      <c r="O595" s="192">
        <v>187.19378544725132</v>
      </c>
      <c r="P595" s="192">
        <f t="shared" si="105"/>
        <v>187.19378544725132</v>
      </c>
      <c r="Q595" s="192">
        <f t="shared" si="106"/>
        <v>0</v>
      </c>
      <c r="R595" s="192">
        <f t="shared" si="107"/>
        <v>0</v>
      </c>
      <c r="S595" s="192">
        <f t="shared" si="108"/>
        <v>1411.8528497972513</v>
      </c>
      <c r="T595" s="192">
        <f t="shared" si="109"/>
        <v>0</v>
      </c>
      <c r="U595" s="192">
        <f t="shared" si="110"/>
        <v>0</v>
      </c>
    </row>
    <row r="596" spans="1:21" s="137" customFormat="1" ht="12">
      <c r="A596" s="161">
        <v>1501</v>
      </c>
      <c r="B596" s="161" t="s">
        <v>396</v>
      </c>
      <c r="C596" s="161" t="s">
        <v>397</v>
      </c>
      <c r="D596" s="161" t="s">
        <v>537</v>
      </c>
      <c r="E596" s="161" t="s">
        <v>271</v>
      </c>
      <c r="F596" s="192">
        <v>59.414154201599999</v>
      </c>
      <c r="G596" s="192">
        <v>0</v>
      </c>
      <c r="H596" s="192">
        <v>0</v>
      </c>
      <c r="I596" s="193">
        <f t="shared" si="100"/>
        <v>0</v>
      </c>
      <c r="J596" s="193">
        <f t="shared" si="101"/>
        <v>0</v>
      </c>
      <c r="K596" s="138">
        <v>3077.4986071200001</v>
      </c>
      <c r="L596" s="192">
        <f t="shared" si="102"/>
        <v>3077.4986071200001</v>
      </c>
      <c r="M596" s="192">
        <f t="shared" si="103"/>
        <v>0</v>
      </c>
      <c r="N596" s="192">
        <f t="shared" si="104"/>
        <v>0</v>
      </c>
      <c r="O596" s="192">
        <v>502.32146400129454</v>
      </c>
      <c r="P596" s="192">
        <f t="shared" si="105"/>
        <v>502.32146400129454</v>
      </c>
      <c r="Q596" s="192">
        <f t="shared" si="106"/>
        <v>0</v>
      </c>
      <c r="R596" s="192">
        <f t="shared" si="107"/>
        <v>0</v>
      </c>
      <c r="S596" s="192">
        <f t="shared" si="108"/>
        <v>3579.8200711212949</v>
      </c>
      <c r="T596" s="192">
        <f t="shared" si="109"/>
        <v>0</v>
      </c>
      <c r="U596" s="192">
        <f t="shared" si="110"/>
        <v>0</v>
      </c>
    </row>
    <row r="597" spans="1:21" s="137" customFormat="1" ht="12">
      <c r="A597" s="161">
        <v>1502</v>
      </c>
      <c r="B597" s="161" t="s">
        <v>396</v>
      </c>
      <c r="C597" s="161" t="s">
        <v>397</v>
      </c>
      <c r="D597" s="161" t="s">
        <v>537</v>
      </c>
      <c r="E597" s="161" t="s">
        <v>271</v>
      </c>
      <c r="F597" s="192">
        <v>27.6540906856</v>
      </c>
      <c r="G597" s="192">
        <v>0</v>
      </c>
      <c r="H597" s="192">
        <v>0</v>
      </c>
      <c r="I597" s="193">
        <f t="shared" si="100"/>
        <v>0</v>
      </c>
      <c r="J597" s="193">
        <f t="shared" si="101"/>
        <v>0</v>
      </c>
      <c r="K597" s="138">
        <v>1290.3074800500001</v>
      </c>
      <c r="L597" s="192">
        <f t="shared" si="102"/>
        <v>1290.3074800500001</v>
      </c>
      <c r="M597" s="192">
        <f t="shared" si="103"/>
        <v>0</v>
      </c>
      <c r="N597" s="192">
        <f t="shared" si="104"/>
        <v>0</v>
      </c>
      <c r="O597" s="192">
        <v>113.76625211953862</v>
      </c>
      <c r="P597" s="192">
        <f t="shared" si="105"/>
        <v>113.76625211953862</v>
      </c>
      <c r="Q597" s="192">
        <f t="shared" si="106"/>
        <v>0</v>
      </c>
      <c r="R597" s="192">
        <f t="shared" si="107"/>
        <v>0</v>
      </c>
      <c r="S597" s="192">
        <f t="shared" si="108"/>
        <v>1404.0737321695387</v>
      </c>
      <c r="T597" s="192">
        <f t="shared" si="109"/>
        <v>0</v>
      </c>
      <c r="U597" s="192">
        <f t="shared" si="110"/>
        <v>0</v>
      </c>
    </row>
    <row r="598" spans="1:21" s="137" customFormat="1" ht="12">
      <c r="A598" s="161">
        <v>1503</v>
      </c>
      <c r="B598" s="161" t="s">
        <v>396</v>
      </c>
      <c r="C598" s="161" t="s">
        <v>397</v>
      </c>
      <c r="D598" s="161" t="s">
        <v>529</v>
      </c>
      <c r="E598" s="161" t="s">
        <v>271</v>
      </c>
      <c r="F598" s="192">
        <v>2.8660793476199999</v>
      </c>
      <c r="G598" s="192">
        <v>0</v>
      </c>
      <c r="H598" s="192">
        <v>0</v>
      </c>
      <c r="I598" s="193">
        <f t="shared" si="100"/>
        <v>0</v>
      </c>
      <c r="J598" s="193">
        <f t="shared" si="101"/>
        <v>0</v>
      </c>
      <c r="K598" s="138">
        <v>4798.6736722100004</v>
      </c>
      <c r="L598" s="192">
        <f t="shared" si="102"/>
        <v>4798.6736722100004</v>
      </c>
      <c r="M598" s="192">
        <f t="shared" si="103"/>
        <v>0</v>
      </c>
      <c r="N598" s="192">
        <f t="shared" si="104"/>
        <v>0</v>
      </c>
      <c r="O598" s="192">
        <v>11314.135347519225</v>
      </c>
      <c r="P598" s="192">
        <f t="shared" si="105"/>
        <v>11314.135347519225</v>
      </c>
      <c r="Q598" s="192">
        <f t="shared" si="106"/>
        <v>0</v>
      </c>
      <c r="R598" s="192">
        <f t="shared" si="107"/>
        <v>0</v>
      </c>
      <c r="S598" s="192">
        <f t="shared" si="108"/>
        <v>16112.809019729226</v>
      </c>
      <c r="T598" s="192">
        <f t="shared" si="109"/>
        <v>0</v>
      </c>
      <c r="U598" s="192">
        <f t="shared" si="110"/>
        <v>0</v>
      </c>
    </row>
    <row r="599" spans="1:21" s="137" customFormat="1" ht="12">
      <c r="A599" s="161">
        <v>1504</v>
      </c>
      <c r="B599" s="161" t="s">
        <v>396</v>
      </c>
      <c r="C599" s="161" t="s">
        <v>397</v>
      </c>
      <c r="D599" s="161" t="s">
        <v>529</v>
      </c>
      <c r="E599" s="161" t="s">
        <v>271</v>
      </c>
      <c r="F599" s="192">
        <v>35.2986113551</v>
      </c>
      <c r="G599" s="192">
        <v>0</v>
      </c>
      <c r="H599" s="192">
        <v>0</v>
      </c>
      <c r="I599" s="193">
        <f t="shared" si="100"/>
        <v>0</v>
      </c>
      <c r="J599" s="193">
        <f t="shared" si="101"/>
        <v>0</v>
      </c>
      <c r="K599" s="138">
        <v>2795.0055672499998</v>
      </c>
      <c r="L599" s="192">
        <f t="shared" si="102"/>
        <v>2795.0055672499998</v>
      </c>
      <c r="M599" s="192">
        <f t="shared" si="103"/>
        <v>0</v>
      </c>
      <c r="N599" s="192">
        <f t="shared" si="104"/>
        <v>0</v>
      </c>
      <c r="O599" s="192">
        <v>347.96142779387264</v>
      </c>
      <c r="P599" s="192">
        <f t="shared" si="105"/>
        <v>347.96142779387264</v>
      </c>
      <c r="Q599" s="192">
        <f t="shared" si="106"/>
        <v>0</v>
      </c>
      <c r="R599" s="192">
        <f t="shared" si="107"/>
        <v>0</v>
      </c>
      <c r="S599" s="192">
        <f t="shared" si="108"/>
        <v>3142.9669950438724</v>
      </c>
      <c r="T599" s="192">
        <f t="shared" si="109"/>
        <v>0</v>
      </c>
      <c r="U599" s="192">
        <f t="shared" si="110"/>
        <v>0</v>
      </c>
    </row>
    <row r="600" spans="1:21" s="137" customFormat="1" ht="12">
      <c r="A600" s="161">
        <v>1505</v>
      </c>
      <c r="B600" s="161" t="s">
        <v>396</v>
      </c>
      <c r="C600" s="161" t="s">
        <v>397</v>
      </c>
      <c r="D600" s="161" t="s">
        <v>529</v>
      </c>
      <c r="E600" s="161" t="s">
        <v>271</v>
      </c>
      <c r="F600" s="192">
        <v>0.85718003829699996</v>
      </c>
      <c r="G600" s="192">
        <v>0</v>
      </c>
      <c r="H600" s="192">
        <v>0</v>
      </c>
      <c r="I600" s="193">
        <f t="shared" si="100"/>
        <v>0</v>
      </c>
      <c r="J600" s="193">
        <f t="shared" si="101"/>
        <v>0</v>
      </c>
      <c r="K600" s="138">
        <v>0</v>
      </c>
      <c r="L600" s="192">
        <f t="shared" si="102"/>
        <v>0</v>
      </c>
      <c r="M600" s="192">
        <f t="shared" si="103"/>
        <v>0</v>
      </c>
      <c r="N600" s="192">
        <f t="shared" si="104"/>
        <v>0</v>
      </c>
      <c r="O600" s="192">
        <v>1412.8559576284388</v>
      </c>
      <c r="P600" s="192">
        <f t="shared" si="105"/>
        <v>1412.8559576284388</v>
      </c>
      <c r="Q600" s="192">
        <f t="shared" si="106"/>
        <v>0</v>
      </c>
      <c r="R600" s="192">
        <f t="shared" si="107"/>
        <v>0</v>
      </c>
      <c r="S600" s="192">
        <f t="shared" si="108"/>
        <v>1412.8559576284388</v>
      </c>
      <c r="T600" s="192">
        <f t="shared" si="109"/>
        <v>0</v>
      </c>
      <c r="U600" s="192">
        <f t="shared" si="110"/>
        <v>0</v>
      </c>
    </row>
    <row r="601" spans="1:21" s="137" customFormat="1" ht="12">
      <c r="A601" s="161">
        <v>1506</v>
      </c>
      <c r="B601" s="161" t="s">
        <v>396</v>
      </c>
      <c r="C601" s="161" t="s">
        <v>397</v>
      </c>
      <c r="D601" s="161" t="s">
        <v>537</v>
      </c>
      <c r="E601" s="161" t="s">
        <v>271</v>
      </c>
      <c r="F601" s="192">
        <v>21.772997653899999</v>
      </c>
      <c r="G601" s="192">
        <v>0</v>
      </c>
      <c r="H601" s="192">
        <v>0</v>
      </c>
      <c r="I601" s="193">
        <f t="shared" si="100"/>
        <v>0</v>
      </c>
      <c r="J601" s="193">
        <f t="shared" si="101"/>
        <v>0</v>
      </c>
      <c r="K601" s="138">
        <v>1291.92628775</v>
      </c>
      <c r="L601" s="192">
        <f t="shared" si="102"/>
        <v>1291.92628775</v>
      </c>
      <c r="M601" s="192">
        <f t="shared" si="103"/>
        <v>0</v>
      </c>
      <c r="N601" s="192">
        <f t="shared" si="104"/>
        <v>0</v>
      </c>
      <c r="O601" s="192">
        <v>26.347721585104559</v>
      </c>
      <c r="P601" s="192">
        <f t="shared" si="105"/>
        <v>26.347721585104559</v>
      </c>
      <c r="Q601" s="192">
        <f t="shared" si="106"/>
        <v>0</v>
      </c>
      <c r="R601" s="192">
        <f t="shared" si="107"/>
        <v>0</v>
      </c>
      <c r="S601" s="192">
        <f t="shared" si="108"/>
        <v>1318.2740093351047</v>
      </c>
      <c r="T601" s="192">
        <f t="shared" si="109"/>
        <v>0</v>
      </c>
      <c r="U601" s="192">
        <f t="shared" si="110"/>
        <v>0</v>
      </c>
    </row>
    <row r="602" spans="1:21" s="137" customFormat="1" ht="12">
      <c r="A602" s="161">
        <v>1507</v>
      </c>
      <c r="B602" s="161" t="s">
        <v>396</v>
      </c>
      <c r="C602" s="161" t="s">
        <v>397</v>
      </c>
      <c r="D602" s="161" t="s">
        <v>537</v>
      </c>
      <c r="E602" s="161" t="s">
        <v>271</v>
      </c>
      <c r="F602" s="192">
        <v>66.804836403699994</v>
      </c>
      <c r="G602" s="192">
        <v>0</v>
      </c>
      <c r="H602" s="192">
        <v>0</v>
      </c>
      <c r="I602" s="193">
        <f t="shared" si="100"/>
        <v>0</v>
      </c>
      <c r="J602" s="193">
        <f t="shared" si="101"/>
        <v>0</v>
      </c>
      <c r="K602" s="138">
        <v>3247.6581245000002</v>
      </c>
      <c r="L602" s="192">
        <f t="shared" si="102"/>
        <v>3247.6581245000002</v>
      </c>
      <c r="M602" s="192">
        <f t="shared" si="103"/>
        <v>0</v>
      </c>
      <c r="N602" s="192">
        <f t="shared" si="104"/>
        <v>0</v>
      </c>
      <c r="O602" s="192">
        <v>454.97984479763096</v>
      </c>
      <c r="P602" s="192">
        <f t="shared" si="105"/>
        <v>454.97984479763096</v>
      </c>
      <c r="Q602" s="192">
        <f t="shared" si="106"/>
        <v>0</v>
      </c>
      <c r="R602" s="192">
        <f t="shared" si="107"/>
        <v>0</v>
      </c>
      <c r="S602" s="192">
        <f t="shared" si="108"/>
        <v>3702.6379692976311</v>
      </c>
      <c r="T602" s="192">
        <f t="shared" si="109"/>
        <v>0</v>
      </c>
      <c r="U602" s="192">
        <f t="shared" si="110"/>
        <v>0</v>
      </c>
    </row>
    <row r="603" spans="1:21" s="137" customFormat="1" ht="12">
      <c r="A603" s="161">
        <v>1508</v>
      </c>
      <c r="B603" s="161" t="s">
        <v>396</v>
      </c>
      <c r="C603" s="161" t="s">
        <v>397</v>
      </c>
      <c r="D603" s="161" t="s">
        <v>537</v>
      </c>
      <c r="E603" s="161" t="s">
        <v>271</v>
      </c>
      <c r="F603" s="192">
        <v>7.3971360720100003</v>
      </c>
      <c r="G603" s="192">
        <v>0</v>
      </c>
      <c r="H603" s="192">
        <v>0</v>
      </c>
      <c r="I603" s="193">
        <f t="shared" si="100"/>
        <v>0</v>
      </c>
      <c r="J603" s="193">
        <f t="shared" si="101"/>
        <v>0</v>
      </c>
      <c r="K603" s="138">
        <v>1775.6867108599999</v>
      </c>
      <c r="L603" s="192">
        <f t="shared" si="102"/>
        <v>1775.6867108599999</v>
      </c>
      <c r="M603" s="192">
        <f t="shared" si="103"/>
        <v>0</v>
      </c>
      <c r="N603" s="192">
        <f t="shared" si="104"/>
        <v>0</v>
      </c>
      <c r="O603" s="192">
        <v>299.19809761354867</v>
      </c>
      <c r="P603" s="192">
        <f t="shared" si="105"/>
        <v>299.19809761354867</v>
      </c>
      <c r="Q603" s="192">
        <f t="shared" si="106"/>
        <v>0</v>
      </c>
      <c r="R603" s="192">
        <f t="shared" si="107"/>
        <v>0</v>
      </c>
      <c r="S603" s="192">
        <f t="shared" si="108"/>
        <v>2074.8848084735487</v>
      </c>
      <c r="T603" s="192">
        <f t="shared" si="109"/>
        <v>0</v>
      </c>
      <c r="U603" s="192">
        <f t="shared" si="110"/>
        <v>0</v>
      </c>
    </row>
    <row r="604" spans="1:21" s="137" customFormat="1" ht="12">
      <c r="A604" s="161">
        <v>1509</v>
      </c>
      <c r="B604" s="161" t="s">
        <v>396</v>
      </c>
      <c r="C604" s="161" t="s">
        <v>397</v>
      </c>
      <c r="D604" s="161" t="s">
        <v>538</v>
      </c>
      <c r="E604" s="161" t="s">
        <v>271</v>
      </c>
      <c r="F604" s="192">
        <v>22.5137137</v>
      </c>
      <c r="G604" s="192">
        <v>0</v>
      </c>
      <c r="H604" s="192">
        <v>0</v>
      </c>
      <c r="I604" s="193">
        <f t="shared" si="100"/>
        <v>0</v>
      </c>
      <c r="J604" s="193">
        <f t="shared" si="101"/>
        <v>0</v>
      </c>
      <c r="K604" s="138">
        <v>1579.8813730300001</v>
      </c>
      <c r="L604" s="192">
        <f t="shared" si="102"/>
        <v>1579.8813730300001</v>
      </c>
      <c r="M604" s="192">
        <f t="shared" si="103"/>
        <v>0</v>
      </c>
      <c r="N604" s="192">
        <f t="shared" si="104"/>
        <v>0</v>
      </c>
      <c r="O604" s="192">
        <v>1440.0697663922781</v>
      </c>
      <c r="P604" s="192">
        <f t="shared" si="105"/>
        <v>1440.0697663922781</v>
      </c>
      <c r="Q604" s="192">
        <f t="shared" si="106"/>
        <v>0</v>
      </c>
      <c r="R604" s="192">
        <f t="shared" si="107"/>
        <v>0</v>
      </c>
      <c r="S604" s="192">
        <f t="shared" si="108"/>
        <v>3019.9511394222782</v>
      </c>
      <c r="T604" s="192">
        <f t="shared" si="109"/>
        <v>0</v>
      </c>
      <c r="U604" s="192">
        <f t="shared" si="110"/>
        <v>0</v>
      </c>
    </row>
    <row r="605" spans="1:21" s="137" customFormat="1" ht="12">
      <c r="A605" s="161">
        <v>1510</v>
      </c>
      <c r="B605" s="161" t="s">
        <v>396</v>
      </c>
      <c r="C605" s="161" t="s">
        <v>397</v>
      </c>
      <c r="D605" s="161" t="s">
        <v>538</v>
      </c>
      <c r="E605" s="161" t="s">
        <v>271</v>
      </c>
      <c r="F605" s="192">
        <v>30.928163211899999</v>
      </c>
      <c r="G605" s="192">
        <v>0</v>
      </c>
      <c r="H605" s="192">
        <v>0</v>
      </c>
      <c r="I605" s="193">
        <f t="shared" si="100"/>
        <v>0</v>
      </c>
      <c r="J605" s="193">
        <f t="shared" si="101"/>
        <v>0</v>
      </c>
      <c r="K605" s="138">
        <v>0</v>
      </c>
      <c r="L605" s="192">
        <f t="shared" si="102"/>
        <v>0</v>
      </c>
      <c r="M605" s="192">
        <f t="shared" si="103"/>
        <v>0</v>
      </c>
      <c r="N605" s="192">
        <f t="shared" si="104"/>
        <v>0</v>
      </c>
      <c r="O605" s="192">
        <v>574.75785973311542</v>
      </c>
      <c r="P605" s="192">
        <f t="shared" si="105"/>
        <v>574.75785973311542</v>
      </c>
      <c r="Q605" s="192">
        <f t="shared" si="106"/>
        <v>0</v>
      </c>
      <c r="R605" s="192">
        <f t="shared" si="107"/>
        <v>0</v>
      </c>
      <c r="S605" s="192">
        <f t="shared" si="108"/>
        <v>574.75785973311542</v>
      </c>
      <c r="T605" s="192">
        <f t="shared" si="109"/>
        <v>0</v>
      </c>
      <c r="U605" s="192">
        <f t="shared" si="110"/>
        <v>0</v>
      </c>
    </row>
    <row r="606" spans="1:21" s="137" customFormat="1" ht="12">
      <c r="A606" s="161">
        <v>1511</v>
      </c>
      <c r="B606" s="161" t="s">
        <v>396</v>
      </c>
      <c r="C606" s="161" t="s">
        <v>397</v>
      </c>
      <c r="D606" s="161" t="s">
        <v>538</v>
      </c>
      <c r="E606" s="161" t="s">
        <v>271</v>
      </c>
      <c r="F606" s="192">
        <v>29.3859048767</v>
      </c>
      <c r="G606" s="192">
        <v>0</v>
      </c>
      <c r="H606" s="192">
        <v>0</v>
      </c>
      <c r="I606" s="193">
        <f t="shared" si="100"/>
        <v>0</v>
      </c>
      <c r="J606" s="193">
        <f t="shared" si="101"/>
        <v>0</v>
      </c>
      <c r="K606" s="138">
        <v>0</v>
      </c>
      <c r="L606" s="192">
        <f t="shared" si="102"/>
        <v>0</v>
      </c>
      <c r="M606" s="192">
        <f t="shared" si="103"/>
        <v>0</v>
      </c>
      <c r="N606" s="192">
        <f t="shared" si="104"/>
        <v>0</v>
      </c>
      <c r="O606" s="192">
        <v>7418.0644564873446</v>
      </c>
      <c r="P606" s="192">
        <f t="shared" si="105"/>
        <v>7418.0644564873446</v>
      </c>
      <c r="Q606" s="192">
        <f t="shared" si="106"/>
        <v>0</v>
      </c>
      <c r="R606" s="192">
        <f t="shared" si="107"/>
        <v>0</v>
      </c>
      <c r="S606" s="192">
        <f t="shared" si="108"/>
        <v>7418.0644564873446</v>
      </c>
      <c r="T606" s="192">
        <f t="shared" si="109"/>
        <v>0</v>
      </c>
      <c r="U606" s="192">
        <f t="shared" si="110"/>
        <v>0</v>
      </c>
    </row>
    <row r="607" spans="1:21" s="137" customFormat="1" ht="12">
      <c r="A607" s="161">
        <v>1512</v>
      </c>
      <c r="B607" s="161" t="s">
        <v>396</v>
      </c>
      <c r="C607" s="161" t="s">
        <v>397</v>
      </c>
      <c r="D607" s="161" t="s">
        <v>538</v>
      </c>
      <c r="E607" s="161" t="s">
        <v>271</v>
      </c>
      <c r="F607" s="192">
        <v>18.7925461315</v>
      </c>
      <c r="G607" s="192">
        <v>0</v>
      </c>
      <c r="H607" s="192">
        <v>0</v>
      </c>
      <c r="I607" s="193">
        <f t="shared" si="100"/>
        <v>0</v>
      </c>
      <c r="J607" s="193">
        <f t="shared" si="101"/>
        <v>0</v>
      </c>
      <c r="K607" s="138">
        <v>0</v>
      </c>
      <c r="L607" s="192">
        <f t="shared" si="102"/>
        <v>0</v>
      </c>
      <c r="M607" s="192">
        <f t="shared" si="103"/>
        <v>0</v>
      </c>
      <c r="N607" s="192">
        <f t="shared" si="104"/>
        <v>0</v>
      </c>
      <c r="O607" s="192">
        <v>1003.4427101397677</v>
      </c>
      <c r="P607" s="192">
        <f t="shared" si="105"/>
        <v>1003.4427101397677</v>
      </c>
      <c r="Q607" s="192">
        <f t="shared" si="106"/>
        <v>0</v>
      </c>
      <c r="R607" s="192">
        <f t="shared" si="107"/>
        <v>0</v>
      </c>
      <c r="S607" s="192">
        <f t="shared" si="108"/>
        <v>1003.4427101397677</v>
      </c>
      <c r="T607" s="192">
        <f t="shared" si="109"/>
        <v>0</v>
      </c>
      <c r="U607" s="192">
        <f t="shared" si="110"/>
        <v>0</v>
      </c>
    </row>
    <row r="608" spans="1:21" s="137" customFormat="1" ht="12">
      <c r="A608" s="161">
        <v>1513</v>
      </c>
      <c r="B608" s="161" t="s">
        <v>396</v>
      </c>
      <c r="C608" s="161" t="s">
        <v>397</v>
      </c>
      <c r="D608" s="161" t="s">
        <v>538</v>
      </c>
      <c r="E608" s="161" t="s">
        <v>271</v>
      </c>
      <c r="F608" s="192">
        <v>13.4492512158</v>
      </c>
      <c r="G608" s="192">
        <v>0</v>
      </c>
      <c r="H608" s="192">
        <v>0</v>
      </c>
      <c r="I608" s="193">
        <f t="shared" si="100"/>
        <v>0</v>
      </c>
      <c r="J608" s="193">
        <f t="shared" si="101"/>
        <v>0</v>
      </c>
      <c r="K608" s="138">
        <v>0</v>
      </c>
      <c r="L608" s="192">
        <f t="shared" si="102"/>
        <v>0</v>
      </c>
      <c r="M608" s="192">
        <f t="shared" si="103"/>
        <v>0</v>
      </c>
      <c r="N608" s="192">
        <f t="shared" si="104"/>
        <v>0</v>
      </c>
      <c r="O608" s="192">
        <v>901.52964958524228</v>
      </c>
      <c r="P608" s="192">
        <f t="shared" si="105"/>
        <v>901.52964958524228</v>
      </c>
      <c r="Q608" s="192">
        <f t="shared" si="106"/>
        <v>0</v>
      </c>
      <c r="R608" s="192">
        <f t="shared" si="107"/>
        <v>0</v>
      </c>
      <c r="S608" s="192">
        <f t="shared" si="108"/>
        <v>901.52964958524228</v>
      </c>
      <c r="T608" s="192">
        <f t="shared" si="109"/>
        <v>0</v>
      </c>
      <c r="U608" s="192">
        <f t="shared" si="110"/>
        <v>0</v>
      </c>
    </row>
    <row r="609" spans="1:21" s="137" customFormat="1" ht="12">
      <c r="A609" s="161">
        <v>1514</v>
      </c>
      <c r="B609" s="161" t="s">
        <v>396</v>
      </c>
      <c r="C609" s="161" t="s">
        <v>397</v>
      </c>
      <c r="D609" s="161" t="s">
        <v>538</v>
      </c>
      <c r="E609" s="161" t="s">
        <v>271</v>
      </c>
      <c r="F609" s="192">
        <v>60.241031497100003</v>
      </c>
      <c r="G609" s="192">
        <v>0</v>
      </c>
      <c r="H609" s="192">
        <v>0</v>
      </c>
      <c r="I609" s="193">
        <f t="shared" si="100"/>
        <v>0</v>
      </c>
      <c r="J609" s="193">
        <f t="shared" si="101"/>
        <v>0</v>
      </c>
      <c r="K609" s="138">
        <v>0</v>
      </c>
      <c r="L609" s="192">
        <f t="shared" si="102"/>
        <v>0</v>
      </c>
      <c r="M609" s="192">
        <f t="shared" si="103"/>
        <v>0</v>
      </c>
      <c r="N609" s="192">
        <f t="shared" si="104"/>
        <v>0</v>
      </c>
      <c r="O609" s="192">
        <v>84.685884636581036</v>
      </c>
      <c r="P609" s="192">
        <f t="shared" si="105"/>
        <v>84.685884636581036</v>
      </c>
      <c r="Q609" s="192">
        <f t="shared" si="106"/>
        <v>0</v>
      </c>
      <c r="R609" s="192">
        <f t="shared" si="107"/>
        <v>0</v>
      </c>
      <c r="S609" s="192">
        <f t="shared" si="108"/>
        <v>84.685884636581036</v>
      </c>
      <c r="T609" s="192">
        <f t="shared" si="109"/>
        <v>0</v>
      </c>
      <c r="U609" s="192">
        <f t="shared" si="110"/>
        <v>0</v>
      </c>
    </row>
    <row r="610" spans="1:21" s="137" customFormat="1" ht="12">
      <c r="A610" s="161">
        <v>1515</v>
      </c>
      <c r="B610" s="161" t="s">
        <v>396</v>
      </c>
      <c r="C610" s="161" t="s">
        <v>397</v>
      </c>
      <c r="D610" s="161" t="s">
        <v>538</v>
      </c>
      <c r="E610" s="161" t="s">
        <v>271</v>
      </c>
      <c r="F610" s="192">
        <v>92.526515211299994</v>
      </c>
      <c r="G610" s="192">
        <v>0</v>
      </c>
      <c r="H610" s="192">
        <v>0</v>
      </c>
      <c r="I610" s="193">
        <f t="shared" si="100"/>
        <v>0</v>
      </c>
      <c r="J610" s="193">
        <f t="shared" si="101"/>
        <v>0</v>
      </c>
      <c r="K610" s="138">
        <v>0</v>
      </c>
      <c r="L610" s="192">
        <f t="shared" si="102"/>
        <v>0</v>
      </c>
      <c r="M610" s="192">
        <f t="shared" si="103"/>
        <v>0</v>
      </c>
      <c r="N610" s="192">
        <f t="shared" si="104"/>
        <v>0</v>
      </c>
      <c r="O610" s="192">
        <v>2009.638606973378</v>
      </c>
      <c r="P610" s="192">
        <f t="shared" si="105"/>
        <v>2009.638606973378</v>
      </c>
      <c r="Q610" s="192">
        <f t="shared" si="106"/>
        <v>0</v>
      </c>
      <c r="R610" s="192">
        <f t="shared" si="107"/>
        <v>0</v>
      </c>
      <c r="S610" s="192">
        <f t="shared" si="108"/>
        <v>2009.638606973378</v>
      </c>
      <c r="T610" s="192">
        <f t="shared" si="109"/>
        <v>0</v>
      </c>
      <c r="U610" s="192">
        <f t="shared" si="110"/>
        <v>0</v>
      </c>
    </row>
    <row r="611" spans="1:21" s="137" customFormat="1" ht="12">
      <c r="A611" s="161">
        <v>1516</v>
      </c>
      <c r="B611" s="161" t="s">
        <v>396</v>
      </c>
      <c r="C611" s="161" t="s">
        <v>397</v>
      </c>
      <c r="D611" s="161" t="s">
        <v>539</v>
      </c>
      <c r="E611" s="161" t="s">
        <v>271</v>
      </c>
      <c r="F611" s="192">
        <v>68.289056752600004</v>
      </c>
      <c r="G611" s="192">
        <v>0</v>
      </c>
      <c r="H611" s="192">
        <v>0</v>
      </c>
      <c r="I611" s="193">
        <f t="shared" si="100"/>
        <v>0</v>
      </c>
      <c r="J611" s="193">
        <f t="shared" si="101"/>
        <v>0</v>
      </c>
      <c r="K611" s="138">
        <v>0</v>
      </c>
      <c r="L611" s="192">
        <f t="shared" si="102"/>
        <v>0</v>
      </c>
      <c r="M611" s="192">
        <f t="shared" si="103"/>
        <v>0</v>
      </c>
      <c r="N611" s="192">
        <f t="shared" si="104"/>
        <v>0</v>
      </c>
      <c r="O611" s="192">
        <v>3662.0335343054894</v>
      </c>
      <c r="P611" s="192">
        <f t="shared" si="105"/>
        <v>3662.0335343054894</v>
      </c>
      <c r="Q611" s="192">
        <f t="shared" si="106"/>
        <v>0</v>
      </c>
      <c r="R611" s="192">
        <f t="shared" si="107"/>
        <v>0</v>
      </c>
      <c r="S611" s="192">
        <f t="shared" si="108"/>
        <v>3662.0335343054894</v>
      </c>
      <c r="T611" s="192">
        <f t="shared" si="109"/>
        <v>0</v>
      </c>
      <c r="U611" s="192">
        <f t="shared" si="110"/>
        <v>0</v>
      </c>
    </row>
    <row r="612" spans="1:21" s="137" customFormat="1" ht="12">
      <c r="A612" s="161">
        <v>1517</v>
      </c>
      <c r="B612" s="161" t="s">
        <v>396</v>
      </c>
      <c r="C612" s="161" t="s">
        <v>397</v>
      </c>
      <c r="D612" s="161" t="s">
        <v>539</v>
      </c>
      <c r="E612" s="161" t="s">
        <v>271</v>
      </c>
      <c r="F612" s="192">
        <v>60.188638479700003</v>
      </c>
      <c r="G612" s="192">
        <v>0</v>
      </c>
      <c r="H612" s="192">
        <v>0</v>
      </c>
      <c r="I612" s="193">
        <f t="shared" si="100"/>
        <v>0</v>
      </c>
      <c r="J612" s="193">
        <f t="shared" si="101"/>
        <v>0</v>
      </c>
      <c r="K612" s="138">
        <v>7.96028391829</v>
      </c>
      <c r="L612" s="192">
        <f t="shared" si="102"/>
        <v>7.96028391829</v>
      </c>
      <c r="M612" s="192">
        <f t="shared" si="103"/>
        <v>0</v>
      </c>
      <c r="N612" s="192">
        <f t="shared" si="104"/>
        <v>0</v>
      </c>
      <c r="O612" s="192">
        <v>3279.0772422943919</v>
      </c>
      <c r="P612" s="192">
        <f t="shared" si="105"/>
        <v>3279.0772422943919</v>
      </c>
      <c r="Q612" s="192">
        <f t="shared" si="106"/>
        <v>0</v>
      </c>
      <c r="R612" s="192">
        <f t="shared" si="107"/>
        <v>0</v>
      </c>
      <c r="S612" s="192">
        <f t="shared" si="108"/>
        <v>3287.0375262126818</v>
      </c>
      <c r="T612" s="192">
        <f t="shared" si="109"/>
        <v>0</v>
      </c>
      <c r="U612" s="192">
        <f t="shared" si="110"/>
        <v>0</v>
      </c>
    </row>
    <row r="613" spans="1:21" s="137" customFormat="1" ht="12">
      <c r="A613" s="161">
        <v>1518</v>
      </c>
      <c r="B613" s="161" t="s">
        <v>396</v>
      </c>
      <c r="C613" s="161" t="s">
        <v>397</v>
      </c>
      <c r="D613" s="161" t="s">
        <v>539</v>
      </c>
      <c r="E613" s="161" t="s">
        <v>271</v>
      </c>
      <c r="F613" s="192">
        <v>63.003875202000003</v>
      </c>
      <c r="G613" s="192">
        <v>0</v>
      </c>
      <c r="H613" s="192">
        <v>0</v>
      </c>
      <c r="I613" s="193">
        <f t="shared" si="100"/>
        <v>0</v>
      </c>
      <c r="J613" s="193">
        <f t="shared" si="101"/>
        <v>0</v>
      </c>
      <c r="K613" s="138">
        <v>0</v>
      </c>
      <c r="L613" s="192">
        <f t="shared" si="102"/>
        <v>0</v>
      </c>
      <c r="M613" s="192">
        <f t="shared" si="103"/>
        <v>0</v>
      </c>
      <c r="N613" s="192">
        <f t="shared" si="104"/>
        <v>0</v>
      </c>
      <c r="O613" s="192">
        <v>1249.238132386504</v>
      </c>
      <c r="P613" s="192">
        <f t="shared" si="105"/>
        <v>1249.238132386504</v>
      </c>
      <c r="Q613" s="192">
        <f t="shared" si="106"/>
        <v>0</v>
      </c>
      <c r="R613" s="192">
        <f t="shared" si="107"/>
        <v>0</v>
      </c>
      <c r="S613" s="192">
        <f t="shared" si="108"/>
        <v>1249.238132386504</v>
      </c>
      <c r="T613" s="192">
        <f t="shared" si="109"/>
        <v>0</v>
      </c>
      <c r="U613" s="192">
        <f t="shared" si="110"/>
        <v>0</v>
      </c>
    </row>
    <row r="614" spans="1:21" s="137" customFormat="1" ht="12">
      <c r="A614" s="161">
        <v>1519</v>
      </c>
      <c r="B614" s="161" t="s">
        <v>396</v>
      </c>
      <c r="C614" s="161" t="s">
        <v>397</v>
      </c>
      <c r="D614" s="161" t="s">
        <v>540</v>
      </c>
      <c r="E614" s="161" t="s">
        <v>271</v>
      </c>
      <c r="F614" s="192">
        <v>114.296934003</v>
      </c>
      <c r="G614" s="192">
        <v>0</v>
      </c>
      <c r="H614" s="192">
        <v>0</v>
      </c>
      <c r="I614" s="193">
        <f t="shared" si="100"/>
        <v>0</v>
      </c>
      <c r="J614" s="193">
        <f t="shared" si="101"/>
        <v>0</v>
      </c>
      <c r="K614" s="138">
        <v>0</v>
      </c>
      <c r="L614" s="192">
        <f t="shared" si="102"/>
        <v>0</v>
      </c>
      <c r="M614" s="192">
        <f t="shared" si="103"/>
        <v>0</v>
      </c>
      <c r="N614" s="192">
        <f t="shared" si="104"/>
        <v>0</v>
      </c>
      <c r="O614" s="192">
        <v>5146.9976186192007</v>
      </c>
      <c r="P614" s="192">
        <f t="shared" si="105"/>
        <v>5146.9976186192007</v>
      </c>
      <c r="Q614" s="192">
        <f t="shared" si="106"/>
        <v>0</v>
      </c>
      <c r="R614" s="192">
        <f t="shared" si="107"/>
        <v>0</v>
      </c>
      <c r="S614" s="192">
        <f t="shared" si="108"/>
        <v>5146.9976186192007</v>
      </c>
      <c r="T614" s="192">
        <f t="shared" si="109"/>
        <v>0</v>
      </c>
      <c r="U614" s="192">
        <f t="shared" si="110"/>
        <v>0</v>
      </c>
    </row>
    <row r="615" spans="1:21" s="137" customFormat="1" ht="12">
      <c r="A615" s="161">
        <v>1520</v>
      </c>
      <c r="B615" s="161" t="s">
        <v>396</v>
      </c>
      <c r="C615" s="161" t="s">
        <v>397</v>
      </c>
      <c r="D615" s="161" t="s">
        <v>540</v>
      </c>
      <c r="E615" s="161" t="s">
        <v>271</v>
      </c>
      <c r="F615" s="192">
        <v>37.0285844271</v>
      </c>
      <c r="G615" s="192">
        <v>0</v>
      </c>
      <c r="H615" s="192">
        <v>0</v>
      </c>
      <c r="I615" s="193">
        <f t="shared" si="100"/>
        <v>0</v>
      </c>
      <c r="J615" s="193">
        <f t="shared" si="101"/>
        <v>0</v>
      </c>
      <c r="K615" s="138">
        <v>0</v>
      </c>
      <c r="L615" s="192">
        <f t="shared" si="102"/>
        <v>0</v>
      </c>
      <c r="M615" s="192">
        <f t="shared" si="103"/>
        <v>0</v>
      </c>
      <c r="N615" s="192">
        <f t="shared" si="104"/>
        <v>0</v>
      </c>
      <c r="O615" s="192">
        <v>2237.9999999999955</v>
      </c>
      <c r="P615" s="192">
        <f t="shared" si="105"/>
        <v>2237.9999999999955</v>
      </c>
      <c r="Q615" s="192">
        <f t="shared" si="106"/>
        <v>0</v>
      </c>
      <c r="R615" s="192">
        <f t="shared" si="107"/>
        <v>0</v>
      </c>
      <c r="S615" s="192">
        <f t="shared" si="108"/>
        <v>2237.9999999999955</v>
      </c>
      <c r="T615" s="192">
        <f t="shared" si="109"/>
        <v>0</v>
      </c>
      <c r="U615" s="192">
        <f t="shared" si="110"/>
        <v>0</v>
      </c>
    </row>
    <row r="616" spans="1:21" s="137" customFormat="1" ht="12">
      <c r="A616" s="161">
        <v>1521</v>
      </c>
      <c r="B616" s="161" t="s">
        <v>396</v>
      </c>
      <c r="C616" s="161" t="s">
        <v>397</v>
      </c>
      <c r="D616" s="161" t="s">
        <v>538</v>
      </c>
      <c r="E616" s="161" t="s">
        <v>271</v>
      </c>
      <c r="F616" s="192">
        <v>10.7654369284</v>
      </c>
      <c r="G616" s="192">
        <v>0</v>
      </c>
      <c r="H616" s="192">
        <v>0</v>
      </c>
      <c r="I616" s="193">
        <f t="shared" si="100"/>
        <v>0</v>
      </c>
      <c r="J616" s="193">
        <f t="shared" si="101"/>
        <v>0</v>
      </c>
      <c r="K616" s="138">
        <v>0</v>
      </c>
      <c r="L616" s="192">
        <f t="shared" si="102"/>
        <v>0</v>
      </c>
      <c r="M616" s="192">
        <f t="shared" si="103"/>
        <v>0</v>
      </c>
      <c r="N616" s="192">
        <f t="shared" si="104"/>
        <v>0</v>
      </c>
      <c r="O616" s="192">
        <v>649.19306291125167</v>
      </c>
      <c r="P616" s="192">
        <f t="shared" si="105"/>
        <v>649.19306291125167</v>
      </c>
      <c r="Q616" s="192">
        <f t="shared" si="106"/>
        <v>0</v>
      </c>
      <c r="R616" s="192">
        <f t="shared" si="107"/>
        <v>0</v>
      </c>
      <c r="S616" s="192">
        <f t="shared" si="108"/>
        <v>649.19306291125167</v>
      </c>
      <c r="T616" s="192">
        <f t="shared" si="109"/>
        <v>0</v>
      </c>
      <c r="U616" s="192">
        <f t="shared" si="110"/>
        <v>0</v>
      </c>
    </row>
    <row r="617" spans="1:21" s="137" customFormat="1" ht="12">
      <c r="A617" s="161">
        <v>1522</v>
      </c>
      <c r="B617" s="161" t="s">
        <v>396</v>
      </c>
      <c r="C617" s="161" t="s">
        <v>397</v>
      </c>
      <c r="D617" s="161" t="s">
        <v>540</v>
      </c>
      <c r="E617" s="161" t="s">
        <v>271</v>
      </c>
      <c r="F617" s="192">
        <v>60.037092381999997</v>
      </c>
      <c r="G617" s="192">
        <v>0</v>
      </c>
      <c r="H617" s="192">
        <v>0</v>
      </c>
      <c r="I617" s="193">
        <f t="shared" si="100"/>
        <v>0</v>
      </c>
      <c r="J617" s="193">
        <f t="shared" si="101"/>
        <v>0</v>
      </c>
      <c r="K617" s="138">
        <v>0</v>
      </c>
      <c r="L617" s="192">
        <f t="shared" si="102"/>
        <v>0</v>
      </c>
      <c r="M617" s="192">
        <f t="shared" si="103"/>
        <v>0</v>
      </c>
      <c r="N617" s="192">
        <f t="shared" si="104"/>
        <v>0</v>
      </c>
      <c r="O617" s="192">
        <v>1734.7352204432789</v>
      </c>
      <c r="P617" s="192">
        <f t="shared" si="105"/>
        <v>1734.7352204432789</v>
      </c>
      <c r="Q617" s="192">
        <f t="shared" si="106"/>
        <v>0</v>
      </c>
      <c r="R617" s="192">
        <f t="shared" si="107"/>
        <v>0</v>
      </c>
      <c r="S617" s="192">
        <f t="shared" si="108"/>
        <v>1734.7352204432789</v>
      </c>
      <c r="T617" s="192">
        <f t="shared" si="109"/>
        <v>0</v>
      </c>
      <c r="U617" s="192">
        <f t="shared" si="110"/>
        <v>0</v>
      </c>
    </row>
    <row r="618" spans="1:21" s="137" customFormat="1" ht="12">
      <c r="A618" s="161">
        <v>1523</v>
      </c>
      <c r="B618" s="161" t="s">
        <v>396</v>
      </c>
      <c r="C618" s="161" t="s">
        <v>397</v>
      </c>
      <c r="D618" s="161" t="s">
        <v>540</v>
      </c>
      <c r="E618" s="161" t="s">
        <v>271</v>
      </c>
      <c r="F618" s="192">
        <v>28.135602928499999</v>
      </c>
      <c r="G618" s="192">
        <v>0</v>
      </c>
      <c r="H618" s="192">
        <v>0</v>
      </c>
      <c r="I618" s="193">
        <f t="shared" si="100"/>
        <v>0</v>
      </c>
      <c r="J618" s="193">
        <f t="shared" si="101"/>
        <v>0</v>
      </c>
      <c r="K618" s="138">
        <v>1038.51803991</v>
      </c>
      <c r="L618" s="192">
        <f t="shared" si="102"/>
        <v>1038.51803991</v>
      </c>
      <c r="M618" s="192">
        <f t="shared" si="103"/>
        <v>0</v>
      </c>
      <c r="N618" s="192">
        <f t="shared" si="104"/>
        <v>0</v>
      </c>
      <c r="O618" s="192">
        <v>8697.957915276269</v>
      </c>
      <c r="P618" s="192">
        <f t="shared" si="105"/>
        <v>8697.957915276269</v>
      </c>
      <c r="Q618" s="192">
        <f t="shared" si="106"/>
        <v>0</v>
      </c>
      <c r="R618" s="192">
        <f t="shared" si="107"/>
        <v>0</v>
      </c>
      <c r="S618" s="192">
        <f t="shared" si="108"/>
        <v>9736.4759551862699</v>
      </c>
      <c r="T618" s="192">
        <f t="shared" si="109"/>
        <v>0</v>
      </c>
      <c r="U618" s="192">
        <f t="shared" si="110"/>
        <v>0</v>
      </c>
    </row>
    <row r="619" spans="1:21" s="137" customFormat="1" ht="12">
      <c r="A619" s="161">
        <v>1524</v>
      </c>
      <c r="B619" s="161" t="s">
        <v>396</v>
      </c>
      <c r="C619" s="161" t="s">
        <v>397</v>
      </c>
      <c r="D619" s="161" t="s">
        <v>540</v>
      </c>
      <c r="E619" s="161" t="s">
        <v>271</v>
      </c>
      <c r="F619" s="192">
        <v>31.216032258599999</v>
      </c>
      <c r="G619" s="192">
        <v>0</v>
      </c>
      <c r="H619" s="192">
        <v>0</v>
      </c>
      <c r="I619" s="193">
        <f t="shared" si="100"/>
        <v>0</v>
      </c>
      <c r="J619" s="193">
        <f t="shared" si="101"/>
        <v>0</v>
      </c>
      <c r="K619" s="138">
        <v>0</v>
      </c>
      <c r="L619" s="192">
        <f t="shared" si="102"/>
        <v>0</v>
      </c>
      <c r="M619" s="192">
        <f t="shared" si="103"/>
        <v>0</v>
      </c>
      <c r="N619" s="192">
        <f t="shared" si="104"/>
        <v>0</v>
      </c>
      <c r="O619" s="192">
        <v>2589.7650929067518</v>
      </c>
      <c r="P619" s="192">
        <f t="shared" si="105"/>
        <v>2589.7650929067518</v>
      </c>
      <c r="Q619" s="192">
        <f t="shared" si="106"/>
        <v>0</v>
      </c>
      <c r="R619" s="192">
        <f t="shared" si="107"/>
        <v>0</v>
      </c>
      <c r="S619" s="192">
        <f t="shared" si="108"/>
        <v>2589.7650929067518</v>
      </c>
      <c r="T619" s="192">
        <f t="shared" si="109"/>
        <v>0</v>
      </c>
      <c r="U619" s="192">
        <f t="shared" si="110"/>
        <v>0</v>
      </c>
    </row>
    <row r="620" spans="1:21" s="137" customFormat="1" ht="12">
      <c r="A620" s="161">
        <v>1525</v>
      </c>
      <c r="B620" s="161" t="s">
        <v>396</v>
      </c>
      <c r="C620" s="161" t="s">
        <v>397</v>
      </c>
      <c r="D620" s="161" t="s">
        <v>540</v>
      </c>
      <c r="E620" s="161" t="s">
        <v>271</v>
      </c>
      <c r="F620" s="192">
        <v>92.245739469599997</v>
      </c>
      <c r="G620" s="192">
        <v>0</v>
      </c>
      <c r="H620" s="192">
        <v>0</v>
      </c>
      <c r="I620" s="193">
        <f t="shared" si="100"/>
        <v>0</v>
      </c>
      <c r="J620" s="193">
        <f t="shared" si="101"/>
        <v>0</v>
      </c>
      <c r="K620" s="138">
        <v>0</v>
      </c>
      <c r="L620" s="192">
        <f t="shared" si="102"/>
        <v>0</v>
      </c>
      <c r="M620" s="192">
        <f t="shared" si="103"/>
        <v>0</v>
      </c>
      <c r="N620" s="192">
        <f t="shared" si="104"/>
        <v>0</v>
      </c>
      <c r="O620" s="192">
        <v>32.754044297732285</v>
      </c>
      <c r="P620" s="192">
        <f t="shared" si="105"/>
        <v>32.754044297732285</v>
      </c>
      <c r="Q620" s="192">
        <f t="shared" si="106"/>
        <v>0</v>
      </c>
      <c r="R620" s="192">
        <f t="shared" si="107"/>
        <v>0</v>
      </c>
      <c r="S620" s="192">
        <f t="shared" si="108"/>
        <v>32.754044297732285</v>
      </c>
      <c r="T620" s="192">
        <f t="shared" si="109"/>
        <v>0</v>
      </c>
      <c r="U620" s="192">
        <f t="shared" si="110"/>
        <v>0</v>
      </c>
    </row>
    <row r="621" spans="1:21" s="137" customFormat="1" ht="12">
      <c r="A621" s="161">
        <v>1526</v>
      </c>
      <c r="B621" s="161" t="s">
        <v>396</v>
      </c>
      <c r="C621" s="161" t="s">
        <v>397</v>
      </c>
      <c r="D621" s="161" t="s">
        <v>540</v>
      </c>
      <c r="E621" s="161" t="s">
        <v>271</v>
      </c>
      <c r="F621" s="192">
        <v>85.341023885799999</v>
      </c>
      <c r="G621" s="192">
        <v>0</v>
      </c>
      <c r="H621" s="192">
        <v>0</v>
      </c>
      <c r="I621" s="193">
        <f t="shared" si="100"/>
        <v>0</v>
      </c>
      <c r="J621" s="193">
        <f t="shared" si="101"/>
        <v>0</v>
      </c>
      <c r="K621" s="138">
        <v>0</v>
      </c>
      <c r="L621" s="192">
        <f t="shared" si="102"/>
        <v>0</v>
      </c>
      <c r="M621" s="192">
        <f t="shared" si="103"/>
        <v>0</v>
      </c>
      <c r="N621" s="192">
        <f t="shared" si="104"/>
        <v>0</v>
      </c>
      <c r="O621" s="192">
        <v>2285.8188855328117</v>
      </c>
      <c r="P621" s="192">
        <f t="shared" si="105"/>
        <v>2285.8188855328117</v>
      </c>
      <c r="Q621" s="192">
        <f t="shared" si="106"/>
        <v>0</v>
      </c>
      <c r="R621" s="192">
        <f t="shared" si="107"/>
        <v>0</v>
      </c>
      <c r="S621" s="192">
        <f t="shared" si="108"/>
        <v>2285.8188855328117</v>
      </c>
      <c r="T621" s="192">
        <f t="shared" si="109"/>
        <v>0</v>
      </c>
      <c r="U621" s="192">
        <f t="shared" si="110"/>
        <v>0</v>
      </c>
    </row>
    <row r="622" spans="1:21" s="137" customFormat="1" ht="12">
      <c r="A622" s="161">
        <v>1527</v>
      </c>
      <c r="B622" s="161" t="s">
        <v>396</v>
      </c>
      <c r="C622" s="161" t="s">
        <v>397</v>
      </c>
      <c r="D622" s="161" t="s">
        <v>539</v>
      </c>
      <c r="E622" s="161" t="s">
        <v>271</v>
      </c>
      <c r="F622" s="192">
        <v>73.443975210800005</v>
      </c>
      <c r="G622" s="192">
        <v>0</v>
      </c>
      <c r="H622" s="192">
        <v>0</v>
      </c>
      <c r="I622" s="193">
        <f t="shared" si="100"/>
        <v>0</v>
      </c>
      <c r="J622" s="193">
        <f t="shared" si="101"/>
        <v>0</v>
      </c>
      <c r="K622" s="138">
        <v>0</v>
      </c>
      <c r="L622" s="192">
        <f t="shared" si="102"/>
        <v>0</v>
      </c>
      <c r="M622" s="192">
        <f t="shared" si="103"/>
        <v>0</v>
      </c>
      <c r="N622" s="192">
        <f t="shared" si="104"/>
        <v>0</v>
      </c>
      <c r="O622" s="192">
        <v>843.49849571872414</v>
      </c>
      <c r="P622" s="192">
        <f t="shared" si="105"/>
        <v>843.49849571872414</v>
      </c>
      <c r="Q622" s="192">
        <f t="shared" si="106"/>
        <v>0</v>
      </c>
      <c r="R622" s="192">
        <f t="shared" si="107"/>
        <v>0</v>
      </c>
      <c r="S622" s="192">
        <f t="shared" si="108"/>
        <v>843.49849571872414</v>
      </c>
      <c r="T622" s="192">
        <f t="shared" si="109"/>
        <v>0</v>
      </c>
      <c r="U622" s="192">
        <f t="shared" si="110"/>
        <v>0</v>
      </c>
    </row>
    <row r="623" spans="1:21" s="137" customFormat="1" ht="12">
      <c r="A623" s="161">
        <v>1528</v>
      </c>
      <c r="B623" s="161" t="s">
        <v>396</v>
      </c>
      <c r="C623" s="161" t="s">
        <v>397</v>
      </c>
      <c r="D623" s="161" t="s">
        <v>539</v>
      </c>
      <c r="E623" s="161" t="s">
        <v>271</v>
      </c>
      <c r="F623" s="192">
        <v>62.346569602499997</v>
      </c>
      <c r="G623" s="192">
        <v>0</v>
      </c>
      <c r="H623" s="192">
        <v>0</v>
      </c>
      <c r="I623" s="193">
        <f t="shared" si="100"/>
        <v>0</v>
      </c>
      <c r="J623" s="193">
        <f t="shared" si="101"/>
        <v>0</v>
      </c>
      <c r="K623" s="138">
        <v>325.14698158599998</v>
      </c>
      <c r="L623" s="192">
        <f t="shared" si="102"/>
        <v>325.14698158599998</v>
      </c>
      <c r="M623" s="192">
        <f t="shared" si="103"/>
        <v>0</v>
      </c>
      <c r="N623" s="192">
        <f t="shared" si="104"/>
        <v>0</v>
      </c>
      <c r="O623" s="192">
        <v>1454.6111855503455</v>
      </c>
      <c r="P623" s="192">
        <f t="shared" si="105"/>
        <v>1454.6111855503455</v>
      </c>
      <c r="Q623" s="192">
        <f t="shared" si="106"/>
        <v>0</v>
      </c>
      <c r="R623" s="192">
        <f t="shared" si="107"/>
        <v>0</v>
      </c>
      <c r="S623" s="192">
        <f t="shared" si="108"/>
        <v>1779.7581671363455</v>
      </c>
      <c r="T623" s="192">
        <f t="shared" si="109"/>
        <v>0</v>
      </c>
      <c r="U623" s="192">
        <f t="shared" si="110"/>
        <v>0</v>
      </c>
    </row>
    <row r="624" spans="1:21" s="137" customFormat="1" ht="12">
      <c r="A624" s="161">
        <v>1529</v>
      </c>
      <c r="B624" s="161" t="s">
        <v>396</v>
      </c>
      <c r="C624" s="161" t="s">
        <v>397</v>
      </c>
      <c r="D624" s="161" t="s">
        <v>541</v>
      </c>
      <c r="E624" s="161" t="s">
        <v>130</v>
      </c>
      <c r="F624" s="192">
        <v>59.775843811900003</v>
      </c>
      <c r="G624" s="192">
        <v>59.775843811900003</v>
      </c>
      <c r="H624" s="192">
        <v>0</v>
      </c>
      <c r="I624" s="193">
        <f t="shared" si="100"/>
        <v>1</v>
      </c>
      <c r="J624" s="193">
        <f t="shared" si="101"/>
        <v>0</v>
      </c>
      <c r="K624" s="138">
        <v>135.32482661099999</v>
      </c>
      <c r="L624" s="192">
        <f t="shared" si="102"/>
        <v>0</v>
      </c>
      <c r="M624" s="192">
        <f t="shared" si="103"/>
        <v>135.32482661099999</v>
      </c>
      <c r="N624" s="192">
        <f t="shared" si="104"/>
        <v>0</v>
      </c>
      <c r="O624" s="192">
        <v>1760.4173886257108</v>
      </c>
      <c r="P624" s="192">
        <f t="shared" si="105"/>
        <v>0</v>
      </c>
      <c r="Q624" s="192">
        <f t="shared" si="106"/>
        <v>1760.4173886257108</v>
      </c>
      <c r="R624" s="192">
        <f t="shared" si="107"/>
        <v>0</v>
      </c>
      <c r="S624" s="192">
        <f t="shared" si="108"/>
        <v>0</v>
      </c>
      <c r="T624" s="192">
        <f t="shared" si="109"/>
        <v>1895.7422152367108</v>
      </c>
      <c r="U624" s="192">
        <f t="shared" si="110"/>
        <v>0</v>
      </c>
    </row>
    <row r="625" spans="1:21" s="137" customFormat="1" ht="12">
      <c r="A625" s="161">
        <v>1530</v>
      </c>
      <c r="B625" s="161" t="s">
        <v>396</v>
      </c>
      <c r="C625" s="161" t="s">
        <v>397</v>
      </c>
      <c r="D625" s="161" t="s">
        <v>541</v>
      </c>
      <c r="E625" s="161" t="s">
        <v>130</v>
      </c>
      <c r="F625" s="192">
        <v>53.793842720000001</v>
      </c>
      <c r="G625" s="192">
        <v>16.864115900800002</v>
      </c>
      <c r="H625" s="192">
        <v>36.929726819199999</v>
      </c>
      <c r="I625" s="193">
        <f t="shared" si="100"/>
        <v>0.31349528213811906</v>
      </c>
      <c r="J625" s="193">
        <f t="shared" si="101"/>
        <v>0.68650471786188094</v>
      </c>
      <c r="K625" s="138">
        <v>0</v>
      </c>
      <c r="L625" s="192">
        <f t="shared" si="102"/>
        <v>0</v>
      </c>
      <c r="M625" s="192">
        <f t="shared" si="103"/>
        <v>0</v>
      </c>
      <c r="N625" s="192">
        <f t="shared" si="104"/>
        <v>0</v>
      </c>
      <c r="O625" s="192">
        <v>929.02745481168972</v>
      </c>
      <c r="P625" s="192">
        <f t="shared" si="105"/>
        <v>0</v>
      </c>
      <c r="Q625" s="192">
        <f t="shared" si="106"/>
        <v>291.2457240602493</v>
      </c>
      <c r="R625" s="192">
        <f t="shared" si="107"/>
        <v>637.78173075144036</v>
      </c>
      <c r="S625" s="192">
        <f t="shared" si="108"/>
        <v>0</v>
      </c>
      <c r="T625" s="192">
        <f t="shared" si="109"/>
        <v>291.2457240602493</v>
      </c>
      <c r="U625" s="192">
        <f t="shared" si="110"/>
        <v>637.78173075144036</v>
      </c>
    </row>
    <row r="626" spans="1:21" s="137" customFormat="1" ht="12">
      <c r="A626" s="161">
        <v>1531</v>
      </c>
      <c r="B626" s="161" t="s">
        <v>396</v>
      </c>
      <c r="C626" s="161" t="s">
        <v>397</v>
      </c>
      <c r="D626" s="161" t="s">
        <v>541</v>
      </c>
      <c r="E626" s="161" t="s">
        <v>130</v>
      </c>
      <c r="F626" s="192">
        <v>10.679836182880001</v>
      </c>
      <c r="G626" s="192">
        <v>1.24885844804</v>
      </c>
      <c r="H626" s="192">
        <v>9.4309777348400008</v>
      </c>
      <c r="I626" s="193">
        <f t="shared" si="100"/>
        <v>0.11693610525992393</v>
      </c>
      <c r="J626" s="193">
        <f t="shared" si="101"/>
        <v>0.88306389474007607</v>
      </c>
      <c r="K626" s="138">
        <v>0</v>
      </c>
      <c r="L626" s="192">
        <f t="shared" si="102"/>
        <v>0</v>
      </c>
      <c r="M626" s="192">
        <f t="shared" si="103"/>
        <v>0</v>
      </c>
      <c r="N626" s="192">
        <f t="shared" si="104"/>
        <v>0</v>
      </c>
      <c r="O626" s="192">
        <v>244.18859335845892</v>
      </c>
      <c r="P626" s="192">
        <f t="shared" si="105"/>
        <v>0</v>
      </c>
      <c r="Q626" s="192">
        <f t="shared" si="106"/>
        <v>28.554463056237513</v>
      </c>
      <c r="R626" s="192">
        <f t="shared" si="107"/>
        <v>215.63413030222139</v>
      </c>
      <c r="S626" s="192">
        <f t="shared" si="108"/>
        <v>0</v>
      </c>
      <c r="T626" s="192">
        <f t="shared" si="109"/>
        <v>28.554463056237513</v>
      </c>
      <c r="U626" s="192">
        <f t="shared" si="110"/>
        <v>215.63413030222139</v>
      </c>
    </row>
    <row r="627" spans="1:21" s="137" customFormat="1" ht="12">
      <c r="A627" s="161">
        <v>1532</v>
      </c>
      <c r="B627" s="161" t="s">
        <v>396</v>
      </c>
      <c r="C627" s="161" t="s">
        <v>397</v>
      </c>
      <c r="D627" s="161" t="s">
        <v>541</v>
      </c>
      <c r="E627" s="161" t="s">
        <v>130</v>
      </c>
      <c r="F627" s="192">
        <v>49.057986890959995</v>
      </c>
      <c r="G627" s="192">
        <v>32.766865381199992</v>
      </c>
      <c r="H627" s="192">
        <v>16.29112150976</v>
      </c>
      <c r="I627" s="193">
        <f t="shared" si="100"/>
        <v>0.66792111657639175</v>
      </c>
      <c r="J627" s="193">
        <f t="shared" si="101"/>
        <v>0.33207888342360825</v>
      </c>
      <c r="K627" s="138">
        <v>172.06459854100001</v>
      </c>
      <c r="L627" s="192">
        <f t="shared" si="102"/>
        <v>0</v>
      </c>
      <c r="M627" s="192">
        <f t="shared" si="103"/>
        <v>114.92557878077331</v>
      </c>
      <c r="N627" s="192">
        <f t="shared" si="104"/>
        <v>57.139019760226695</v>
      </c>
      <c r="O627" s="192">
        <v>3200.6923928940109</v>
      </c>
      <c r="P627" s="192">
        <f t="shared" si="105"/>
        <v>0</v>
      </c>
      <c r="Q627" s="192">
        <f t="shared" si="106"/>
        <v>2137.8100368793312</v>
      </c>
      <c r="R627" s="192">
        <f t="shared" si="107"/>
        <v>1062.88235601468</v>
      </c>
      <c r="S627" s="192">
        <f t="shared" si="108"/>
        <v>0</v>
      </c>
      <c r="T627" s="192">
        <f t="shared" si="109"/>
        <v>2252.7356156601045</v>
      </c>
      <c r="U627" s="192">
        <f t="shared" si="110"/>
        <v>1120.0213757749068</v>
      </c>
    </row>
    <row r="628" spans="1:21" s="137" customFormat="1" ht="12">
      <c r="A628" s="161">
        <v>1533</v>
      </c>
      <c r="B628" s="161" t="s">
        <v>396</v>
      </c>
      <c r="C628" s="161" t="s">
        <v>397</v>
      </c>
      <c r="D628" s="161" t="s">
        <v>540</v>
      </c>
      <c r="E628" s="161" t="s">
        <v>130</v>
      </c>
      <c r="F628" s="192">
        <v>64.701180912989997</v>
      </c>
      <c r="G628" s="192">
        <v>62.018003842100001</v>
      </c>
      <c r="H628" s="192">
        <v>2.6831770708899998</v>
      </c>
      <c r="I628" s="193">
        <f t="shared" si="100"/>
        <v>0.9585297048210244</v>
      </c>
      <c r="J628" s="193">
        <f t="shared" si="101"/>
        <v>4.1470295178975602E-2</v>
      </c>
      <c r="K628" s="138">
        <v>0</v>
      </c>
      <c r="L628" s="192">
        <f t="shared" si="102"/>
        <v>0</v>
      </c>
      <c r="M628" s="192">
        <f t="shared" si="103"/>
        <v>0</v>
      </c>
      <c r="N628" s="192">
        <f t="shared" si="104"/>
        <v>0</v>
      </c>
      <c r="O628" s="192">
        <v>373.44981492356527</v>
      </c>
      <c r="P628" s="192">
        <f t="shared" si="105"/>
        <v>0</v>
      </c>
      <c r="Q628" s="192">
        <f t="shared" si="106"/>
        <v>357.96274086415121</v>
      </c>
      <c r="R628" s="192">
        <f t="shared" si="107"/>
        <v>15.487074059414059</v>
      </c>
      <c r="S628" s="192">
        <f t="shared" si="108"/>
        <v>0</v>
      </c>
      <c r="T628" s="192">
        <f t="shared" si="109"/>
        <v>357.96274086415121</v>
      </c>
      <c r="U628" s="192">
        <f t="shared" si="110"/>
        <v>15.487074059414059</v>
      </c>
    </row>
    <row r="629" spans="1:21" s="137" customFormat="1" ht="12">
      <c r="A629" s="161">
        <v>1534</v>
      </c>
      <c r="B629" s="161" t="s">
        <v>396</v>
      </c>
      <c r="C629" s="161" t="s">
        <v>397</v>
      </c>
      <c r="D629" s="161" t="s">
        <v>540</v>
      </c>
      <c r="E629" s="161" t="s">
        <v>130</v>
      </c>
      <c r="F629" s="192">
        <v>58.571661277700002</v>
      </c>
      <c r="G629" s="192">
        <v>42.245602219000006</v>
      </c>
      <c r="H629" s="192">
        <v>16.3260590587</v>
      </c>
      <c r="I629" s="193">
        <f t="shared" si="100"/>
        <v>0.72126351374438791</v>
      </c>
      <c r="J629" s="193">
        <f t="shared" si="101"/>
        <v>0.27873648625561209</v>
      </c>
      <c r="K629" s="138">
        <v>0</v>
      </c>
      <c r="L629" s="192">
        <f t="shared" si="102"/>
        <v>0</v>
      </c>
      <c r="M629" s="192">
        <f t="shared" si="103"/>
        <v>0</v>
      </c>
      <c r="N629" s="192">
        <f t="shared" si="104"/>
        <v>0</v>
      </c>
      <c r="O629" s="192">
        <v>362.57060537747583</v>
      </c>
      <c r="P629" s="192">
        <f t="shared" si="105"/>
        <v>0</v>
      </c>
      <c r="Q629" s="192">
        <f t="shared" si="106"/>
        <v>261.50894881498806</v>
      </c>
      <c r="R629" s="192">
        <f t="shared" si="107"/>
        <v>101.06165656248774</v>
      </c>
      <c r="S629" s="192">
        <f t="shared" si="108"/>
        <v>0</v>
      </c>
      <c r="T629" s="192">
        <f t="shared" si="109"/>
        <v>261.50894881498806</v>
      </c>
      <c r="U629" s="192">
        <f t="shared" si="110"/>
        <v>101.06165656248774</v>
      </c>
    </row>
    <row r="630" spans="1:21" s="137" customFormat="1" ht="12">
      <c r="A630" s="161">
        <v>1535</v>
      </c>
      <c r="B630" s="161" t="s">
        <v>396</v>
      </c>
      <c r="C630" s="161" t="s">
        <v>397</v>
      </c>
      <c r="D630" s="161" t="s">
        <v>540</v>
      </c>
      <c r="E630" s="161" t="s">
        <v>271</v>
      </c>
      <c r="F630" s="192">
        <v>22.434900667000001</v>
      </c>
      <c r="G630" s="192">
        <v>0</v>
      </c>
      <c r="H630" s="192">
        <v>0</v>
      </c>
      <c r="I630" s="193">
        <f t="shared" si="100"/>
        <v>0</v>
      </c>
      <c r="J630" s="193">
        <f t="shared" si="101"/>
        <v>0</v>
      </c>
      <c r="K630" s="138">
        <v>727.14261373500005</v>
      </c>
      <c r="L630" s="192">
        <f t="shared" si="102"/>
        <v>727.14261373500005</v>
      </c>
      <c r="M630" s="192">
        <f t="shared" si="103"/>
        <v>0</v>
      </c>
      <c r="N630" s="192">
        <f t="shared" si="104"/>
        <v>0</v>
      </c>
      <c r="O630" s="192">
        <v>1123.092125890465</v>
      </c>
      <c r="P630" s="192">
        <f t="shared" si="105"/>
        <v>1123.092125890465</v>
      </c>
      <c r="Q630" s="192">
        <f t="shared" si="106"/>
        <v>0</v>
      </c>
      <c r="R630" s="192">
        <f t="shared" si="107"/>
        <v>0</v>
      </c>
      <c r="S630" s="192">
        <f t="shared" si="108"/>
        <v>1850.234739625465</v>
      </c>
      <c r="T630" s="192">
        <f t="shared" si="109"/>
        <v>0</v>
      </c>
      <c r="U630" s="192">
        <f t="shared" si="110"/>
        <v>0</v>
      </c>
    </row>
    <row r="631" spans="1:21" s="137" customFormat="1" ht="12">
      <c r="A631" s="161">
        <v>1536</v>
      </c>
      <c r="B631" s="161" t="s">
        <v>396</v>
      </c>
      <c r="C631" s="161" t="s">
        <v>397</v>
      </c>
      <c r="D631" s="161" t="s">
        <v>540</v>
      </c>
      <c r="E631" s="161" t="s">
        <v>130</v>
      </c>
      <c r="F631" s="192">
        <v>87.134422639280587</v>
      </c>
      <c r="G631" s="192">
        <v>87.134217896699994</v>
      </c>
      <c r="H631" s="192">
        <v>2.04742580595E-4</v>
      </c>
      <c r="I631" s="193">
        <f t="shared" si="100"/>
        <v>0.99999765026754761</v>
      </c>
      <c r="J631" s="193">
        <f t="shared" si="101"/>
        <v>2.3497324523891194E-6</v>
      </c>
      <c r="K631" s="138">
        <v>0</v>
      </c>
      <c r="L631" s="192">
        <f t="shared" si="102"/>
        <v>0</v>
      </c>
      <c r="M631" s="192">
        <f t="shared" si="103"/>
        <v>0</v>
      </c>
      <c r="N631" s="192">
        <f t="shared" si="104"/>
        <v>0</v>
      </c>
      <c r="O631" s="192">
        <v>4736.9999999999854</v>
      </c>
      <c r="P631" s="192">
        <f t="shared" si="105"/>
        <v>0</v>
      </c>
      <c r="Q631" s="192">
        <f t="shared" si="106"/>
        <v>4736.9888693173589</v>
      </c>
      <c r="R631" s="192">
        <f t="shared" si="107"/>
        <v>1.1130682626967224E-2</v>
      </c>
      <c r="S631" s="192">
        <f t="shared" si="108"/>
        <v>0</v>
      </c>
      <c r="T631" s="192">
        <f t="shared" si="109"/>
        <v>4736.9888693173589</v>
      </c>
      <c r="U631" s="192">
        <f t="shared" si="110"/>
        <v>1.1130682626967224E-2</v>
      </c>
    </row>
    <row r="632" spans="1:21" s="137" customFormat="1" ht="12">
      <c r="A632" s="161">
        <v>1537</v>
      </c>
      <c r="B632" s="161" t="s">
        <v>396</v>
      </c>
      <c r="C632" s="161" t="s">
        <v>397</v>
      </c>
      <c r="D632" s="161" t="s">
        <v>540</v>
      </c>
      <c r="E632" s="161" t="s">
        <v>130</v>
      </c>
      <c r="F632" s="192">
        <v>0.47091765800000002</v>
      </c>
      <c r="G632" s="192">
        <v>0.47091765800000002</v>
      </c>
      <c r="H632" s="192">
        <v>0</v>
      </c>
      <c r="I632" s="193">
        <f t="shared" si="100"/>
        <v>1</v>
      </c>
      <c r="J632" s="193">
        <f t="shared" si="101"/>
        <v>0</v>
      </c>
      <c r="K632" s="138">
        <v>0</v>
      </c>
      <c r="L632" s="192">
        <f t="shared" si="102"/>
        <v>0</v>
      </c>
      <c r="M632" s="192">
        <f t="shared" si="103"/>
        <v>0</v>
      </c>
      <c r="N632" s="192">
        <f t="shared" si="104"/>
        <v>0</v>
      </c>
      <c r="O632" s="192">
        <v>138.48763647449638</v>
      </c>
      <c r="P632" s="192">
        <f t="shared" si="105"/>
        <v>0</v>
      </c>
      <c r="Q632" s="192">
        <f t="shared" si="106"/>
        <v>138.48763647449638</v>
      </c>
      <c r="R632" s="192">
        <f t="shared" si="107"/>
        <v>0</v>
      </c>
      <c r="S632" s="192">
        <f t="shared" si="108"/>
        <v>0</v>
      </c>
      <c r="T632" s="192">
        <f t="shared" si="109"/>
        <v>138.48763647449638</v>
      </c>
      <c r="U632" s="192">
        <f t="shared" si="110"/>
        <v>0</v>
      </c>
    </row>
    <row r="633" spans="1:21" s="137" customFormat="1" ht="12">
      <c r="A633" s="161">
        <v>1538</v>
      </c>
      <c r="B633" s="161" t="s">
        <v>396</v>
      </c>
      <c r="C633" s="161" t="s">
        <v>397</v>
      </c>
      <c r="D633" s="161" t="s">
        <v>541</v>
      </c>
      <c r="E633" s="161" t="s">
        <v>130</v>
      </c>
      <c r="F633" s="192">
        <v>20.74858072696</v>
      </c>
      <c r="G633" s="192">
        <v>1.2011159319600004</v>
      </c>
      <c r="H633" s="192">
        <v>19.547464795</v>
      </c>
      <c r="I633" s="193">
        <f t="shared" si="100"/>
        <v>5.7889064691509777E-2</v>
      </c>
      <c r="J633" s="193">
        <f t="shared" si="101"/>
        <v>0.94211093530849022</v>
      </c>
      <c r="K633" s="138">
        <v>0</v>
      </c>
      <c r="L633" s="192">
        <f t="shared" si="102"/>
        <v>0</v>
      </c>
      <c r="M633" s="192">
        <f t="shared" si="103"/>
        <v>0</v>
      </c>
      <c r="N633" s="192">
        <f t="shared" si="104"/>
        <v>0</v>
      </c>
      <c r="O633" s="192">
        <v>458.38325574226235</v>
      </c>
      <c r="P633" s="192">
        <f t="shared" si="105"/>
        <v>0</v>
      </c>
      <c r="Q633" s="192">
        <f t="shared" si="106"/>
        <v>26.535377945168694</v>
      </c>
      <c r="R633" s="192">
        <f t="shared" si="107"/>
        <v>431.84787779709364</v>
      </c>
      <c r="S633" s="192">
        <f t="shared" si="108"/>
        <v>0</v>
      </c>
      <c r="T633" s="192">
        <f t="shared" si="109"/>
        <v>26.535377945168694</v>
      </c>
      <c r="U633" s="192">
        <f t="shared" si="110"/>
        <v>431.84787779709364</v>
      </c>
    </row>
    <row r="634" spans="1:21" s="137" customFormat="1" ht="12">
      <c r="A634" s="161">
        <v>1539</v>
      </c>
      <c r="B634" s="161" t="s">
        <v>396</v>
      </c>
      <c r="C634" s="161" t="s">
        <v>397</v>
      </c>
      <c r="D634" s="161" t="s">
        <v>540</v>
      </c>
      <c r="E634" s="161" t="s">
        <v>130</v>
      </c>
      <c r="F634" s="192">
        <v>84.312406853200002</v>
      </c>
      <c r="G634" s="192">
        <v>80.718576435100005</v>
      </c>
      <c r="H634" s="192">
        <v>3.5938304181</v>
      </c>
      <c r="I634" s="193">
        <f t="shared" si="100"/>
        <v>0.9573748330496914</v>
      </c>
      <c r="J634" s="193">
        <f t="shared" si="101"/>
        <v>4.2625166950308602E-2</v>
      </c>
      <c r="K634" s="138">
        <v>0</v>
      </c>
      <c r="L634" s="192">
        <f t="shared" si="102"/>
        <v>0</v>
      </c>
      <c r="M634" s="192">
        <f t="shared" si="103"/>
        <v>0</v>
      </c>
      <c r="N634" s="192">
        <f t="shared" si="104"/>
        <v>0</v>
      </c>
      <c r="O634" s="192">
        <v>37.779656622157965</v>
      </c>
      <c r="P634" s="192">
        <f t="shared" si="105"/>
        <v>0</v>
      </c>
      <c r="Q634" s="192">
        <f t="shared" si="106"/>
        <v>36.169292451313147</v>
      </c>
      <c r="R634" s="192">
        <f t="shared" si="107"/>
        <v>1.6103641708448153</v>
      </c>
      <c r="S634" s="192">
        <f t="shared" si="108"/>
        <v>0</v>
      </c>
      <c r="T634" s="192">
        <f t="shared" si="109"/>
        <v>36.169292451313147</v>
      </c>
      <c r="U634" s="192">
        <f t="shared" si="110"/>
        <v>1.6103641708448153</v>
      </c>
    </row>
    <row r="635" spans="1:21" s="137" customFormat="1" ht="12">
      <c r="A635" s="161">
        <v>1540</v>
      </c>
      <c r="B635" s="161" t="s">
        <v>396</v>
      </c>
      <c r="C635" s="161" t="s">
        <v>397</v>
      </c>
      <c r="D635" s="161" t="s">
        <v>540</v>
      </c>
      <c r="E635" s="161" t="s">
        <v>130</v>
      </c>
      <c r="F635" s="192">
        <v>73.453449762399998</v>
      </c>
      <c r="G635" s="192">
        <v>73.453449762399998</v>
      </c>
      <c r="H635" s="192">
        <v>0</v>
      </c>
      <c r="I635" s="193">
        <f t="shared" si="100"/>
        <v>1</v>
      </c>
      <c r="J635" s="193">
        <f t="shared" si="101"/>
        <v>0</v>
      </c>
      <c r="K635" s="138">
        <v>0</v>
      </c>
      <c r="L635" s="192">
        <f t="shared" si="102"/>
        <v>0</v>
      </c>
      <c r="M635" s="192">
        <f t="shared" si="103"/>
        <v>0</v>
      </c>
      <c r="N635" s="192">
        <f t="shared" si="104"/>
        <v>0</v>
      </c>
      <c r="O635" s="192">
        <v>1097.1878896988349</v>
      </c>
      <c r="P635" s="192">
        <f t="shared" si="105"/>
        <v>0</v>
      </c>
      <c r="Q635" s="192">
        <f t="shared" si="106"/>
        <v>1097.1878896988349</v>
      </c>
      <c r="R635" s="192">
        <f t="shared" si="107"/>
        <v>0</v>
      </c>
      <c r="S635" s="192">
        <f t="shared" si="108"/>
        <v>0</v>
      </c>
      <c r="T635" s="192">
        <f t="shared" si="109"/>
        <v>1097.1878896988349</v>
      </c>
      <c r="U635" s="192">
        <f t="shared" si="110"/>
        <v>0</v>
      </c>
    </row>
    <row r="636" spans="1:21" s="137" customFormat="1" ht="12">
      <c r="A636" s="161">
        <v>1541</v>
      </c>
      <c r="B636" s="161" t="s">
        <v>396</v>
      </c>
      <c r="C636" s="161" t="s">
        <v>397</v>
      </c>
      <c r="D636" s="161" t="s">
        <v>540</v>
      </c>
      <c r="E636" s="161" t="s">
        <v>130</v>
      </c>
      <c r="F636" s="192">
        <v>21.626260699429999</v>
      </c>
      <c r="G636" s="192">
        <v>12.618328588899999</v>
      </c>
      <c r="H636" s="192">
        <v>9.0079321105299996</v>
      </c>
      <c r="I636" s="193">
        <f t="shared" si="100"/>
        <v>0.58347250892210778</v>
      </c>
      <c r="J636" s="193">
        <f t="shared" si="101"/>
        <v>0.41652749107789222</v>
      </c>
      <c r="K636" s="138">
        <v>0</v>
      </c>
      <c r="L636" s="192">
        <f t="shared" si="102"/>
        <v>0</v>
      </c>
      <c r="M636" s="192">
        <f t="shared" si="103"/>
        <v>0</v>
      </c>
      <c r="N636" s="192">
        <f t="shared" si="104"/>
        <v>0</v>
      </c>
      <c r="O636" s="192">
        <v>503.56158411820326</v>
      </c>
      <c r="P636" s="192">
        <f t="shared" si="105"/>
        <v>0</v>
      </c>
      <c r="Q636" s="192">
        <f t="shared" si="106"/>
        <v>293.81434088223909</v>
      </c>
      <c r="R636" s="192">
        <f t="shared" si="107"/>
        <v>209.74724323596419</v>
      </c>
      <c r="S636" s="192">
        <f t="shared" si="108"/>
        <v>0</v>
      </c>
      <c r="T636" s="192">
        <f t="shared" si="109"/>
        <v>293.81434088223909</v>
      </c>
      <c r="U636" s="192">
        <f t="shared" si="110"/>
        <v>209.74724323596419</v>
      </c>
    </row>
    <row r="637" spans="1:21" s="137" customFormat="1" ht="12">
      <c r="A637" s="161">
        <v>1542</v>
      </c>
      <c r="B637" s="161" t="s">
        <v>396</v>
      </c>
      <c r="C637" s="161" t="s">
        <v>397</v>
      </c>
      <c r="D637" s="161" t="s">
        <v>540</v>
      </c>
      <c r="E637" s="161" t="s">
        <v>130</v>
      </c>
      <c r="F637" s="192">
        <v>0.26505201526599997</v>
      </c>
      <c r="G637" s="192">
        <v>0.26505201526599997</v>
      </c>
      <c r="H637" s="192">
        <v>0</v>
      </c>
      <c r="I637" s="193">
        <f t="shared" si="100"/>
        <v>1</v>
      </c>
      <c r="J637" s="193">
        <f t="shared" si="101"/>
        <v>0</v>
      </c>
      <c r="K637" s="138">
        <v>0</v>
      </c>
      <c r="L637" s="192">
        <f t="shared" si="102"/>
        <v>0</v>
      </c>
      <c r="M637" s="192">
        <f t="shared" si="103"/>
        <v>0</v>
      </c>
      <c r="N637" s="192">
        <f t="shared" si="104"/>
        <v>0</v>
      </c>
      <c r="O637" s="192">
        <v>170.67371436639652</v>
      </c>
      <c r="P637" s="192">
        <f t="shared" si="105"/>
        <v>0</v>
      </c>
      <c r="Q637" s="192">
        <f t="shared" si="106"/>
        <v>170.67371436639652</v>
      </c>
      <c r="R637" s="192">
        <f t="shared" si="107"/>
        <v>0</v>
      </c>
      <c r="S637" s="192">
        <f t="shared" si="108"/>
        <v>0</v>
      </c>
      <c r="T637" s="192">
        <f t="shared" si="109"/>
        <v>170.67371436639652</v>
      </c>
      <c r="U637" s="192">
        <f t="shared" si="110"/>
        <v>0</v>
      </c>
    </row>
    <row r="638" spans="1:21" s="137" customFormat="1" ht="12">
      <c r="A638" s="161">
        <v>1543</v>
      </c>
      <c r="B638" s="161" t="s">
        <v>396</v>
      </c>
      <c r="C638" s="161" t="s">
        <v>397</v>
      </c>
      <c r="D638" s="161" t="s">
        <v>537</v>
      </c>
      <c r="E638" s="161" t="s">
        <v>271</v>
      </c>
      <c r="F638" s="192">
        <v>53.513657210600002</v>
      </c>
      <c r="G638" s="192">
        <v>0</v>
      </c>
      <c r="H638" s="192">
        <v>0</v>
      </c>
      <c r="I638" s="193">
        <f t="shared" si="100"/>
        <v>0</v>
      </c>
      <c r="J638" s="193">
        <f t="shared" si="101"/>
        <v>0</v>
      </c>
      <c r="K638" s="138">
        <v>2647.04117864</v>
      </c>
      <c r="L638" s="192">
        <f t="shared" si="102"/>
        <v>2647.04117864</v>
      </c>
      <c r="M638" s="192">
        <f t="shared" si="103"/>
        <v>0</v>
      </c>
      <c r="N638" s="192">
        <f t="shared" si="104"/>
        <v>0</v>
      </c>
      <c r="O638" s="192">
        <v>203.92900177054898</v>
      </c>
      <c r="P638" s="192">
        <f t="shared" si="105"/>
        <v>203.92900177054898</v>
      </c>
      <c r="Q638" s="192">
        <f t="shared" si="106"/>
        <v>0</v>
      </c>
      <c r="R638" s="192">
        <f t="shared" si="107"/>
        <v>0</v>
      </c>
      <c r="S638" s="192">
        <f t="shared" si="108"/>
        <v>2850.9701804105489</v>
      </c>
      <c r="T638" s="192">
        <f t="shared" si="109"/>
        <v>0</v>
      </c>
      <c r="U638" s="192">
        <f t="shared" si="110"/>
        <v>0</v>
      </c>
    </row>
    <row r="639" spans="1:21" s="137" customFormat="1" ht="12">
      <c r="A639" s="161">
        <v>1544</v>
      </c>
      <c r="B639" s="161" t="s">
        <v>396</v>
      </c>
      <c r="C639" s="161" t="s">
        <v>455</v>
      </c>
      <c r="D639" s="161" t="s">
        <v>542</v>
      </c>
      <c r="E639" s="161" t="s">
        <v>130</v>
      </c>
      <c r="F639" s="192">
        <v>12.214097542599999</v>
      </c>
      <c r="G639" s="192">
        <v>0</v>
      </c>
      <c r="H639" s="192">
        <v>12.214097542599999</v>
      </c>
      <c r="I639" s="193">
        <f t="shared" si="100"/>
        <v>0</v>
      </c>
      <c r="J639" s="193">
        <f t="shared" si="101"/>
        <v>1</v>
      </c>
      <c r="K639" s="138">
        <v>0</v>
      </c>
      <c r="L639" s="192">
        <f t="shared" si="102"/>
        <v>0</v>
      </c>
      <c r="M639" s="192">
        <f t="shared" si="103"/>
        <v>0</v>
      </c>
      <c r="N639" s="192">
        <f t="shared" si="104"/>
        <v>0</v>
      </c>
      <c r="O639" s="192">
        <v>10.431690262185963</v>
      </c>
      <c r="P639" s="192">
        <f t="shared" si="105"/>
        <v>0</v>
      </c>
      <c r="Q639" s="192">
        <f t="shared" si="106"/>
        <v>0</v>
      </c>
      <c r="R639" s="192">
        <f t="shared" si="107"/>
        <v>10.431690262185963</v>
      </c>
      <c r="S639" s="192">
        <f t="shared" si="108"/>
        <v>0</v>
      </c>
      <c r="T639" s="192">
        <f t="shared" si="109"/>
        <v>0</v>
      </c>
      <c r="U639" s="192">
        <f t="shared" si="110"/>
        <v>10.431690262185963</v>
      </c>
    </row>
    <row r="640" spans="1:21" s="137" customFormat="1" ht="12">
      <c r="A640" s="161">
        <v>1545</v>
      </c>
      <c r="B640" s="161" t="s">
        <v>396</v>
      </c>
      <c r="C640" s="161" t="s">
        <v>455</v>
      </c>
      <c r="D640" s="161" t="s">
        <v>543</v>
      </c>
      <c r="E640" s="161" t="s">
        <v>130</v>
      </c>
      <c r="F640" s="192">
        <v>27.735705138699998</v>
      </c>
      <c r="G640" s="192">
        <v>0</v>
      </c>
      <c r="H640" s="192">
        <v>27.735705138699998</v>
      </c>
      <c r="I640" s="193">
        <f t="shared" si="100"/>
        <v>0</v>
      </c>
      <c r="J640" s="193">
        <f t="shared" si="101"/>
        <v>1</v>
      </c>
      <c r="K640" s="138">
        <v>0</v>
      </c>
      <c r="L640" s="192">
        <f t="shared" si="102"/>
        <v>0</v>
      </c>
      <c r="M640" s="192">
        <f t="shared" si="103"/>
        <v>0</v>
      </c>
      <c r="N640" s="192">
        <f t="shared" si="104"/>
        <v>0</v>
      </c>
      <c r="O640" s="192">
        <v>44.923558910590529</v>
      </c>
      <c r="P640" s="192">
        <f t="shared" si="105"/>
        <v>0</v>
      </c>
      <c r="Q640" s="192">
        <f t="shared" si="106"/>
        <v>0</v>
      </c>
      <c r="R640" s="192">
        <f t="shared" si="107"/>
        <v>44.923558910590529</v>
      </c>
      <c r="S640" s="192">
        <f t="shared" si="108"/>
        <v>0</v>
      </c>
      <c r="T640" s="192">
        <f t="shared" si="109"/>
        <v>0</v>
      </c>
      <c r="U640" s="192">
        <f t="shared" si="110"/>
        <v>44.923558910590529</v>
      </c>
    </row>
    <row r="641" spans="1:21" s="137" customFormat="1" ht="12">
      <c r="A641" s="161">
        <v>1546</v>
      </c>
      <c r="B641" s="161" t="s">
        <v>396</v>
      </c>
      <c r="C641" s="161" t="s">
        <v>455</v>
      </c>
      <c r="D641" s="161" t="s">
        <v>543</v>
      </c>
      <c r="E641" s="161" t="s">
        <v>130</v>
      </c>
      <c r="F641" s="192">
        <v>19.4989674626</v>
      </c>
      <c r="G641" s="192">
        <v>0</v>
      </c>
      <c r="H641" s="192">
        <v>19.4989674626</v>
      </c>
      <c r="I641" s="193">
        <f t="shared" si="100"/>
        <v>0</v>
      </c>
      <c r="J641" s="193">
        <f t="shared" si="101"/>
        <v>1</v>
      </c>
      <c r="K641" s="138">
        <v>2</v>
      </c>
      <c r="L641" s="192">
        <f t="shared" si="102"/>
        <v>0</v>
      </c>
      <c r="M641" s="192">
        <f t="shared" si="103"/>
        <v>0</v>
      </c>
      <c r="N641" s="192">
        <f t="shared" si="104"/>
        <v>2</v>
      </c>
      <c r="O641" s="192">
        <v>529.09510516459</v>
      </c>
      <c r="P641" s="192">
        <f t="shared" si="105"/>
        <v>0</v>
      </c>
      <c r="Q641" s="192">
        <f t="shared" si="106"/>
        <v>0</v>
      </c>
      <c r="R641" s="192">
        <f t="shared" si="107"/>
        <v>529.09510516459</v>
      </c>
      <c r="S641" s="192">
        <f t="shared" si="108"/>
        <v>0</v>
      </c>
      <c r="T641" s="192">
        <f t="shared" si="109"/>
        <v>0</v>
      </c>
      <c r="U641" s="192">
        <f t="shared" si="110"/>
        <v>531.09510516459</v>
      </c>
    </row>
    <row r="642" spans="1:21" s="137" customFormat="1" ht="12">
      <c r="A642" s="161">
        <v>1547</v>
      </c>
      <c r="B642" s="161" t="s">
        <v>396</v>
      </c>
      <c r="C642" s="161" t="s">
        <v>455</v>
      </c>
      <c r="D642" s="161" t="s">
        <v>543</v>
      </c>
      <c r="E642" s="161" t="s">
        <v>130</v>
      </c>
      <c r="F642" s="192">
        <v>5.7708457963939992</v>
      </c>
      <c r="G642" s="192">
        <v>0</v>
      </c>
      <c r="H642" s="192">
        <v>5.7708457963939992</v>
      </c>
      <c r="I642" s="193">
        <f t="shared" si="100"/>
        <v>0</v>
      </c>
      <c r="J642" s="193">
        <f t="shared" si="101"/>
        <v>1</v>
      </c>
      <c r="K642" s="138">
        <v>0</v>
      </c>
      <c r="L642" s="192">
        <f t="shared" si="102"/>
        <v>0</v>
      </c>
      <c r="M642" s="192">
        <f t="shared" si="103"/>
        <v>0</v>
      </c>
      <c r="N642" s="192">
        <f t="shared" si="104"/>
        <v>0</v>
      </c>
      <c r="O642" s="192">
        <v>16.418435271518398</v>
      </c>
      <c r="P642" s="192">
        <f t="shared" si="105"/>
        <v>0</v>
      </c>
      <c r="Q642" s="192">
        <f t="shared" si="106"/>
        <v>0</v>
      </c>
      <c r="R642" s="192">
        <f t="shared" si="107"/>
        <v>16.418435271518398</v>
      </c>
      <c r="S642" s="192">
        <f t="shared" si="108"/>
        <v>0</v>
      </c>
      <c r="T642" s="192">
        <f t="shared" si="109"/>
        <v>0</v>
      </c>
      <c r="U642" s="192">
        <f t="shared" si="110"/>
        <v>16.418435271518398</v>
      </c>
    </row>
    <row r="643" spans="1:21" s="137" customFormat="1" ht="12">
      <c r="A643" s="161">
        <v>1548</v>
      </c>
      <c r="B643" s="161" t="s">
        <v>396</v>
      </c>
      <c r="C643" s="161" t="s">
        <v>455</v>
      </c>
      <c r="D643" s="161" t="s">
        <v>544</v>
      </c>
      <c r="E643" s="161" t="s">
        <v>130</v>
      </c>
      <c r="F643" s="192">
        <v>71.120435508220012</v>
      </c>
      <c r="G643" s="192">
        <v>0</v>
      </c>
      <c r="H643" s="192">
        <v>71.120435508220012</v>
      </c>
      <c r="I643" s="193">
        <f t="shared" si="100"/>
        <v>0</v>
      </c>
      <c r="J643" s="193">
        <f t="shared" si="101"/>
        <v>1</v>
      </c>
      <c r="K643" s="138">
        <v>2973.5243999999998</v>
      </c>
      <c r="L643" s="192">
        <f t="shared" si="102"/>
        <v>0</v>
      </c>
      <c r="M643" s="192">
        <f t="shared" si="103"/>
        <v>0</v>
      </c>
      <c r="N643" s="192">
        <f t="shared" si="104"/>
        <v>2973.5243999999998</v>
      </c>
      <c r="O643" s="192">
        <v>25.140530966056367</v>
      </c>
      <c r="P643" s="192">
        <f t="shared" si="105"/>
        <v>0</v>
      </c>
      <c r="Q643" s="192">
        <f t="shared" si="106"/>
        <v>0</v>
      </c>
      <c r="R643" s="192">
        <f t="shared" si="107"/>
        <v>25.140530966056367</v>
      </c>
      <c r="S643" s="192">
        <f t="shared" si="108"/>
        <v>0</v>
      </c>
      <c r="T643" s="192">
        <f t="shared" si="109"/>
        <v>0</v>
      </c>
      <c r="U643" s="192">
        <f t="shared" si="110"/>
        <v>2998.6649309660561</v>
      </c>
    </row>
    <row r="644" spans="1:21" s="137" customFormat="1" ht="12">
      <c r="A644" s="161">
        <v>1549</v>
      </c>
      <c r="B644" s="161" t="s">
        <v>396</v>
      </c>
      <c r="C644" s="161" t="s">
        <v>397</v>
      </c>
      <c r="D644" s="161" t="s">
        <v>540</v>
      </c>
      <c r="E644" s="161" t="s">
        <v>271</v>
      </c>
      <c r="F644" s="192">
        <v>28.631787072200002</v>
      </c>
      <c r="G644" s="192">
        <v>0</v>
      </c>
      <c r="H644" s="192">
        <v>0</v>
      </c>
      <c r="I644" s="193">
        <f t="shared" si="100"/>
        <v>0</v>
      </c>
      <c r="J644" s="193">
        <f t="shared" si="101"/>
        <v>0</v>
      </c>
      <c r="K644" s="138">
        <v>0</v>
      </c>
      <c r="L644" s="192">
        <f t="shared" si="102"/>
        <v>0</v>
      </c>
      <c r="M644" s="192">
        <f t="shared" si="103"/>
        <v>0</v>
      </c>
      <c r="N644" s="192">
        <f t="shared" si="104"/>
        <v>0</v>
      </c>
      <c r="O644" s="192">
        <v>44.186355011579991</v>
      </c>
      <c r="P644" s="192">
        <f t="shared" si="105"/>
        <v>44.186355011579991</v>
      </c>
      <c r="Q644" s="192">
        <f t="shared" si="106"/>
        <v>0</v>
      </c>
      <c r="R644" s="192">
        <f t="shared" si="107"/>
        <v>0</v>
      </c>
      <c r="S644" s="192">
        <f t="shared" si="108"/>
        <v>44.186355011579991</v>
      </c>
      <c r="T644" s="192">
        <f t="shared" si="109"/>
        <v>0</v>
      </c>
      <c r="U644" s="192">
        <f t="shared" si="110"/>
        <v>0</v>
      </c>
    </row>
    <row r="645" spans="1:21" s="137" customFormat="1" ht="12">
      <c r="A645" s="161">
        <v>1550</v>
      </c>
      <c r="B645" s="161" t="s">
        <v>396</v>
      </c>
      <c r="C645" s="161" t="s">
        <v>397</v>
      </c>
      <c r="D645" s="161" t="s">
        <v>538</v>
      </c>
      <c r="E645" s="161" t="s">
        <v>271</v>
      </c>
      <c r="F645" s="192">
        <v>16.095482483000001</v>
      </c>
      <c r="G645" s="192">
        <v>0</v>
      </c>
      <c r="H645" s="192">
        <v>0</v>
      </c>
      <c r="I645" s="193">
        <f t="shared" si="100"/>
        <v>0</v>
      </c>
      <c r="J645" s="193">
        <f t="shared" si="101"/>
        <v>0</v>
      </c>
      <c r="K645" s="138">
        <v>0</v>
      </c>
      <c r="L645" s="192">
        <f t="shared" si="102"/>
        <v>0</v>
      </c>
      <c r="M645" s="192">
        <f t="shared" si="103"/>
        <v>0</v>
      </c>
      <c r="N645" s="192">
        <f t="shared" si="104"/>
        <v>0</v>
      </c>
      <c r="O645" s="192">
        <v>1212.6604092914724</v>
      </c>
      <c r="P645" s="192">
        <f t="shared" si="105"/>
        <v>1212.6604092914724</v>
      </c>
      <c r="Q645" s="192">
        <f t="shared" si="106"/>
        <v>0</v>
      </c>
      <c r="R645" s="192">
        <f t="shared" si="107"/>
        <v>0</v>
      </c>
      <c r="S645" s="192">
        <f t="shared" si="108"/>
        <v>1212.6604092914724</v>
      </c>
      <c r="T645" s="192">
        <f t="shared" si="109"/>
        <v>0</v>
      </c>
      <c r="U645" s="192">
        <f t="shared" si="110"/>
        <v>0</v>
      </c>
    </row>
    <row r="646" spans="1:21" s="137" customFormat="1" ht="12">
      <c r="A646" s="161">
        <v>1551</v>
      </c>
      <c r="B646" s="161" t="s">
        <v>396</v>
      </c>
      <c r="C646" s="161" t="s">
        <v>397</v>
      </c>
      <c r="D646" s="161" t="s">
        <v>529</v>
      </c>
      <c r="E646" s="161" t="s">
        <v>271</v>
      </c>
      <c r="F646" s="192">
        <v>27.5980928633</v>
      </c>
      <c r="G646" s="192">
        <v>0</v>
      </c>
      <c r="H646" s="192">
        <v>0</v>
      </c>
      <c r="I646" s="193">
        <f t="shared" si="100"/>
        <v>0</v>
      </c>
      <c r="J646" s="193">
        <f t="shared" si="101"/>
        <v>0</v>
      </c>
      <c r="K646" s="138">
        <v>1337.0956759999999</v>
      </c>
      <c r="L646" s="192">
        <f t="shared" si="102"/>
        <v>1337.0956759999999</v>
      </c>
      <c r="M646" s="192">
        <f t="shared" si="103"/>
        <v>0</v>
      </c>
      <c r="N646" s="192">
        <f t="shared" si="104"/>
        <v>0</v>
      </c>
      <c r="O646" s="192">
        <v>86.665213765988042</v>
      </c>
      <c r="P646" s="192">
        <f t="shared" si="105"/>
        <v>86.665213765988042</v>
      </c>
      <c r="Q646" s="192">
        <f t="shared" si="106"/>
        <v>0</v>
      </c>
      <c r="R646" s="192">
        <f t="shared" si="107"/>
        <v>0</v>
      </c>
      <c r="S646" s="192">
        <f t="shared" si="108"/>
        <v>1423.7608897659879</v>
      </c>
      <c r="T646" s="192">
        <f t="shared" si="109"/>
        <v>0</v>
      </c>
      <c r="U646" s="192">
        <f t="shared" si="110"/>
        <v>0</v>
      </c>
    </row>
    <row r="647" spans="1:21" s="137" customFormat="1" ht="12">
      <c r="A647" s="161">
        <v>1552</v>
      </c>
      <c r="B647" s="161" t="s">
        <v>396</v>
      </c>
      <c r="C647" s="161" t="s">
        <v>397</v>
      </c>
      <c r="D647" s="161" t="s">
        <v>529</v>
      </c>
      <c r="E647" s="161" t="s">
        <v>271</v>
      </c>
      <c r="F647" s="192">
        <v>6.7762629836899997</v>
      </c>
      <c r="G647" s="192">
        <v>0</v>
      </c>
      <c r="H647" s="192">
        <v>0</v>
      </c>
      <c r="I647" s="193">
        <f t="shared" si="100"/>
        <v>0</v>
      </c>
      <c r="J647" s="193">
        <f t="shared" si="101"/>
        <v>0</v>
      </c>
      <c r="K647" s="138">
        <v>0</v>
      </c>
      <c r="L647" s="192">
        <f t="shared" si="102"/>
        <v>0</v>
      </c>
      <c r="M647" s="192">
        <f t="shared" si="103"/>
        <v>0</v>
      </c>
      <c r="N647" s="192">
        <f t="shared" si="104"/>
        <v>0</v>
      </c>
      <c r="O647" s="192">
        <v>104.59047783159944</v>
      </c>
      <c r="P647" s="192">
        <f t="shared" si="105"/>
        <v>104.59047783159944</v>
      </c>
      <c r="Q647" s="192">
        <f t="shared" si="106"/>
        <v>0</v>
      </c>
      <c r="R647" s="192">
        <f t="shared" si="107"/>
        <v>0</v>
      </c>
      <c r="S647" s="192">
        <f t="shared" si="108"/>
        <v>104.59047783159944</v>
      </c>
      <c r="T647" s="192">
        <f t="shared" si="109"/>
        <v>0</v>
      </c>
      <c r="U647" s="192">
        <f t="shared" si="110"/>
        <v>0</v>
      </c>
    </row>
    <row r="648" spans="1:21" s="137" customFormat="1" ht="12">
      <c r="A648" s="161">
        <v>1553</v>
      </c>
      <c r="B648" s="161" t="s">
        <v>396</v>
      </c>
      <c r="C648" s="161" t="s">
        <v>397</v>
      </c>
      <c r="D648" s="161" t="s">
        <v>529</v>
      </c>
      <c r="E648" s="161" t="s">
        <v>271</v>
      </c>
      <c r="F648" s="192">
        <v>6.6070368438999996</v>
      </c>
      <c r="G648" s="192">
        <v>0</v>
      </c>
      <c r="H648" s="192">
        <v>0</v>
      </c>
      <c r="I648" s="193">
        <f t="shared" si="100"/>
        <v>0</v>
      </c>
      <c r="J648" s="193">
        <f t="shared" si="101"/>
        <v>0</v>
      </c>
      <c r="K648" s="138">
        <v>0</v>
      </c>
      <c r="L648" s="192">
        <f t="shared" si="102"/>
        <v>0</v>
      </c>
      <c r="M648" s="192">
        <f t="shared" si="103"/>
        <v>0</v>
      </c>
      <c r="N648" s="192">
        <f t="shared" si="104"/>
        <v>0</v>
      </c>
      <c r="O648" s="192">
        <v>1042.7419733855891</v>
      </c>
      <c r="P648" s="192">
        <f t="shared" si="105"/>
        <v>1042.7419733855891</v>
      </c>
      <c r="Q648" s="192">
        <f t="shared" si="106"/>
        <v>0</v>
      </c>
      <c r="R648" s="192">
        <f t="shared" si="107"/>
        <v>0</v>
      </c>
      <c r="S648" s="192">
        <f t="shared" si="108"/>
        <v>1042.7419733855891</v>
      </c>
      <c r="T648" s="192">
        <f t="shared" si="109"/>
        <v>0</v>
      </c>
      <c r="U648" s="192">
        <f t="shared" si="110"/>
        <v>0</v>
      </c>
    </row>
    <row r="649" spans="1:21" s="137" customFormat="1" ht="12">
      <c r="A649" s="161">
        <v>1554</v>
      </c>
      <c r="B649" s="161" t="s">
        <v>396</v>
      </c>
      <c r="C649" s="161" t="s">
        <v>397</v>
      </c>
      <c r="D649" s="161" t="s">
        <v>537</v>
      </c>
      <c r="E649" s="161" t="s">
        <v>271</v>
      </c>
      <c r="F649" s="192">
        <v>20.3854305455</v>
      </c>
      <c r="G649" s="192">
        <v>0</v>
      </c>
      <c r="H649" s="192">
        <v>0</v>
      </c>
      <c r="I649" s="193">
        <f t="shared" si="100"/>
        <v>0</v>
      </c>
      <c r="J649" s="193">
        <f t="shared" si="101"/>
        <v>0</v>
      </c>
      <c r="K649" s="138">
        <v>0</v>
      </c>
      <c r="L649" s="192">
        <f t="shared" si="102"/>
        <v>0</v>
      </c>
      <c r="M649" s="192">
        <f t="shared" si="103"/>
        <v>0</v>
      </c>
      <c r="N649" s="192">
        <f t="shared" si="104"/>
        <v>0</v>
      </c>
      <c r="O649" s="192">
        <v>60.78362761799886</v>
      </c>
      <c r="P649" s="192">
        <f t="shared" si="105"/>
        <v>60.78362761799886</v>
      </c>
      <c r="Q649" s="192">
        <f t="shared" si="106"/>
        <v>0</v>
      </c>
      <c r="R649" s="192">
        <f t="shared" si="107"/>
        <v>0</v>
      </c>
      <c r="S649" s="192">
        <f t="shared" si="108"/>
        <v>60.78362761799886</v>
      </c>
      <c r="T649" s="192">
        <f t="shared" si="109"/>
        <v>0</v>
      </c>
      <c r="U649" s="192">
        <f t="shared" si="110"/>
        <v>0</v>
      </c>
    </row>
    <row r="650" spans="1:21" s="137" customFormat="1" ht="12">
      <c r="A650" s="161">
        <v>1555</v>
      </c>
      <c r="B650" s="161" t="s">
        <v>396</v>
      </c>
      <c r="C650" s="161" t="s">
        <v>397</v>
      </c>
      <c r="D650" s="161" t="s">
        <v>537</v>
      </c>
      <c r="E650" s="161" t="s">
        <v>271</v>
      </c>
      <c r="F650" s="192">
        <v>29.131565050300001</v>
      </c>
      <c r="G650" s="192">
        <v>0</v>
      </c>
      <c r="H650" s="192">
        <v>0</v>
      </c>
      <c r="I650" s="193">
        <f t="shared" ref="I650:I713" si="111">IF(G650&gt;0,G650/F650,0)</f>
        <v>0</v>
      </c>
      <c r="J650" s="193">
        <f t="shared" ref="J650:J713" si="112">IF(E650="Greenfield",1-I650,0)</f>
        <v>0</v>
      </c>
      <c r="K650" s="138">
        <v>1776.8490335199999</v>
      </c>
      <c r="L650" s="192">
        <f t="shared" ref="L650:L713" si="113">IF($E650="Established",$K650,0)</f>
        <v>1776.8490335199999</v>
      </c>
      <c r="M650" s="192">
        <f t="shared" ref="M650:M713" si="114">IF($E650="Greenfield",$K650*I650,0)</f>
        <v>0</v>
      </c>
      <c r="N650" s="192">
        <f t="shared" ref="N650:N713" si="115">IF($E650="Greenfield",$K650*J650,0)</f>
        <v>0</v>
      </c>
      <c r="O650" s="192">
        <v>114.42390410908837</v>
      </c>
      <c r="P650" s="192">
        <f t="shared" ref="P650:P713" si="116">IF($E650="Established",$O650,0)</f>
        <v>114.42390410908837</v>
      </c>
      <c r="Q650" s="192">
        <f t="shared" ref="Q650:Q713" si="117">IF($E650="Greenfield",$O650*I650,0)</f>
        <v>0</v>
      </c>
      <c r="R650" s="192">
        <f t="shared" ref="R650:R713" si="118">IF($E650="Greenfield",$O650*J650,0)</f>
        <v>0</v>
      </c>
      <c r="S650" s="192">
        <f t="shared" ref="S650:S713" si="119">L650+P650</f>
        <v>1891.2729376290883</v>
      </c>
      <c r="T650" s="192">
        <f t="shared" ref="T650:T713" si="120">M650+Q650</f>
        <v>0</v>
      </c>
      <c r="U650" s="192">
        <f t="shared" ref="U650:U713" si="121">N650+R650</f>
        <v>0</v>
      </c>
    </row>
    <row r="651" spans="1:21" s="137" customFormat="1" ht="12">
      <c r="A651" s="161">
        <v>1556</v>
      </c>
      <c r="B651" s="161" t="s">
        <v>396</v>
      </c>
      <c r="C651" s="161" t="s">
        <v>397</v>
      </c>
      <c r="D651" s="161" t="s">
        <v>538</v>
      </c>
      <c r="E651" s="161" t="s">
        <v>271</v>
      </c>
      <c r="F651" s="192">
        <v>10.187327854199999</v>
      </c>
      <c r="G651" s="192">
        <v>0</v>
      </c>
      <c r="H651" s="192">
        <v>0</v>
      </c>
      <c r="I651" s="193">
        <f t="shared" si="111"/>
        <v>0</v>
      </c>
      <c r="J651" s="193">
        <f t="shared" si="112"/>
        <v>0</v>
      </c>
      <c r="K651" s="138">
        <v>470.362878851</v>
      </c>
      <c r="L651" s="192">
        <f t="shared" si="113"/>
        <v>470.362878851</v>
      </c>
      <c r="M651" s="192">
        <f t="shared" si="114"/>
        <v>0</v>
      </c>
      <c r="N651" s="192">
        <f t="shared" si="115"/>
        <v>0</v>
      </c>
      <c r="O651" s="192">
        <v>551.13061834643941</v>
      </c>
      <c r="P651" s="192">
        <f t="shared" si="116"/>
        <v>551.13061834643941</v>
      </c>
      <c r="Q651" s="192">
        <f t="shared" si="117"/>
        <v>0</v>
      </c>
      <c r="R651" s="192">
        <f t="shared" si="118"/>
        <v>0</v>
      </c>
      <c r="S651" s="192">
        <f t="shared" si="119"/>
        <v>1021.4934971974394</v>
      </c>
      <c r="T651" s="192">
        <f t="shared" si="120"/>
        <v>0</v>
      </c>
      <c r="U651" s="192">
        <f t="shared" si="121"/>
        <v>0</v>
      </c>
    </row>
    <row r="652" spans="1:21" s="137" customFormat="1" ht="12">
      <c r="A652" s="161">
        <v>1557</v>
      </c>
      <c r="B652" s="161" t="s">
        <v>396</v>
      </c>
      <c r="C652" s="161" t="s">
        <v>397</v>
      </c>
      <c r="D652" s="161" t="s">
        <v>537</v>
      </c>
      <c r="E652" s="161" t="s">
        <v>271</v>
      </c>
      <c r="F652" s="192">
        <v>5.6332738442899997</v>
      </c>
      <c r="G652" s="192">
        <v>0</v>
      </c>
      <c r="H652" s="192">
        <v>0</v>
      </c>
      <c r="I652" s="193">
        <f t="shared" si="111"/>
        <v>0</v>
      </c>
      <c r="J652" s="193">
        <f t="shared" si="112"/>
        <v>0</v>
      </c>
      <c r="K652" s="138">
        <v>2217.9290386100001</v>
      </c>
      <c r="L652" s="192">
        <f t="shared" si="113"/>
        <v>2217.9290386100001</v>
      </c>
      <c r="M652" s="192">
        <f t="shared" si="114"/>
        <v>0</v>
      </c>
      <c r="N652" s="192">
        <f t="shared" si="115"/>
        <v>0</v>
      </c>
      <c r="O652" s="192">
        <v>26.228348570113276</v>
      </c>
      <c r="P652" s="192">
        <f t="shared" si="116"/>
        <v>26.228348570113276</v>
      </c>
      <c r="Q652" s="192">
        <f t="shared" si="117"/>
        <v>0</v>
      </c>
      <c r="R652" s="192">
        <f t="shared" si="118"/>
        <v>0</v>
      </c>
      <c r="S652" s="192">
        <f t="shared" si="119"/>
        <v>2244.1573871801133</v>
      </c>
      <c r="T652" s="192">
        <f t="shared" si="120"/>
        <v>0</v>
      </c>
      <c r="U652" s="192">
        <f t="shared" si="121"/>
        <v>0</v>
      </c>
    </row>
    <row r="653" spans="1:21" s="137" customFormat="1" ht="12">
      <c r="A653" s="161">
        <v>1601</v>
      </c>
      <c r="B653" s="161" t="s">
        <v>396</v>
      </c>
      <c r="C653" s="161" t="s">
        <v>397</v>
      </c>
      <c r="D653" s="161" t="s">
        <v>545</v>
      </c>
      <c r="E653" s="161" t="s">
        <v>271</v>
      </c>
      <c r="F653" s="192">
        <v>25.875338551799999</v>
      </c>
      <c r="G653" s="192">
        <v>0</v>
      </c>
      <c r="H653" s="192">
        <v>0</v>
      </c>
      <c r="I653" s="193">
        <f t="shared" si="111"/>
        <v>0</v>
      </c>
      <c r="J653" s="193">
        <f t="shared" si="112"/>
        <v>0</v>
      </c>
      <c r="K653" s="138">
        <v>0</v>
      </c>
      <c r="L653" s="192">
        <f t="shared" si="113"/>
        <v>0</v>
      </c>
      <c r="M653" s="192">
        <f t="shared" si="114"/>
        <v>0</v>
      </c>
      <c r="N653" s="192">
        <f t="shared" si="115"/>
        <v>0</v>
      </c>
      <c r="O653" s="192">
        <v>34.666945320083975</v>
      </c>
      <c r="P653" s="192">
        <f t="shared" si="116"/>
        <v>34.666945320083975</v>
      </c>
      <c r="Q653" s="192">
        <f t="shared" si="117"/>
        <v>0</v>
      </c>
      <c r="R653" s="192">
        <f t="shared" si="118"/>
        <v>0</v>
      </c>
      <c r="S653" s="192">
        <f t="shared" si="119"/>
        <v>34.666945320083975</v>
      </c>
      <c r="T653" s="192">
        <f t="shared" si="120"/>
        <v>0</v>
      </c>
      <c r="U653" s="192">
        <f t="shared" si="121"/>
        <v>0</v>
      </c>
    </row>
    <row r="654" spans="1:21" s="137" customFormat="1" ht="12">
      <c r="A654" s="161">
        <v>1602</v>
      </c>
      <c r="B654" s="161" t="s">
        <v>396</v>
      </c>
      <c r="C654" s="161" t="s">
        <v>397</v>
      </c>
      <c r="D654" s="161" t="s">
        <v>546</v>
      </c>
      <c r="E654" s="161" t="s">
        <v>271</v>
      </c>
      <c r="F654" s="192">
        <v>9.2122533688000008</v>
      </c>
      <c r="G654" s="192">
        <v>0</v>
      </c>
      <c r="H654" s="192">
        <v>0</v>
      </c>
      <c r="I654" s="193">
        <f t="shared" si="111"/>
        <v>0</v>
      </c>
      <c r="J654" s="193">
        <f t="shared" si="112"/>
        <v>0</v>
      </c>
      <c r="K654" s="138">
        <v>0</v>
      </c>
      <c r="L654" s="192">
        <f t="shared" si="113"/>
        <v>0</v>
      </c>
      <c r="M654" s="192">
        <f t="shared" si="114"/>
        <v>0</v>
      </c>
      <c r="N654" s="192">
        <f t="shared" si="115"/>
        <v>0</v>
      </c>
      <c r="O654" s="192">
        <v>380.99999999999909</v>
      </c>
      <c r="P654" s="192">
        <f t="shared" si="116"/>
        <v>380.99999999999909</v>
      </c>
      <c r="Q654" s="192">
        <f t="shared" si="117"/>
        <v>0</v>
      </c>
      <c r="R654" s="192">
        <f t="shared" si="118"/>
        <v>0</v>
      </c>
      <c r="S654" s="192">
        <f t="shared" si="119"/>
        <v>380.99999999999909</v>
      </c>
      <c r="T654" s="192">
        <f t="shared" si="120"/>
        <v>0</v>
      </c>
      <c r="U654" s="192">
        <f t="shared" si="121"/>
        <v>0</v>
      </c>
    </row>
    <row r="655" spans="1:21" s="137" customFormat="1" ht="12">
      <c r="A655" s="161">
        <v>1603</v>
      </c>
      <c r="B655" s="161" t="s">
        <v>396</v>
      </c>
      <c r="C655" s="161" t="s">
        <v>397</v>
      </c>
      <c r="D655" s="161" t="s">
        <v>478</v>
      </c>
      <c r="E655" s="161" t="s">
        <v>271</v>
      </c>
      <c r="F655" s="192">
        <v>28.487561176700002</v>
      </c>
      <c r="G655" s="192">
        <v>0</v>
      </c>
      <c r="H655" s="192">
        <v>0</v>
      </c>
      <c r="I655" s="193">
        <f t="shared" si="111"/>
        <v>0</v>
      </c>
      <c r="J655" s="193">
        <f t="shared" si="112"/>
        <v>0</v>
      </c>
      <c r="K655" s="138">
        <v>900.17842469799996</v>
      </c>
      <c r="L655" s="192">
        <f t="shared" si="113"/>
        <v>900.17842469799996</v>
      </c>
      <c r="M655" s="192">
        <f t="shared" si="114"/>
        <v>0</v>
      </c>
      <c r="N655" s="192">
        <f t="shared" si="115"/>
        <v>0</v>
      </c>
      <c r="O655" s="192">
        <v>31.501347534433474</v>
      </c>
      <c r="P655" s="192">
        <f t="shared" si="116"/>
        <v>31.501347534433474</v>
      </c>
      <c r="Q655" s="192">
        <f t="shared" si="117"/>
        <v>0</v>
      </c>
      <c r="R655" s="192">
        <f t="shared" si="118"/>
        <v>0</v>
      </c>
      <c r="S655" s="192">
        <f t="shared" si="119"/>
        <v>931.67977223243338</v>
      </c>
      <c r="T655" s="192">
        <f t="shared" si="120"/>
        <v>0</v>
      </c>
      <c r="U655" s="192">
        <f t="shared" si="121"/>
        <v>0</v>
      </c>
    </row>
    <row r="656" spans="1:21" s="137" customFormat="1" ht="12">
      <c r="A656" s="161">
        <v>1604</v>
      </c>
      <c r="B656" s="161" t="s">
        <v>396</v>
      </c>
      <c r="C656" s="161" t="s">
        <v>397</v>
      </c>
      <c r="D656" s="161" t="s">
        <v>478</v>
      </c>
      <c r="E656" s="161" t="s">
        <v>271</v>
      </c>
      <c r="F656" s="192">
        <v>31.398631136999999</v>
      </c>
      <c r="G656" s="192">
        <v>0</v>
      </c>
      <c r="H656" s="192">
        <v>0</v>
      </c>
      <c r="I656" s="193">
        <f t="shared" si="111"/>
        <v>0</v>
      </c>
      <c r="J656" s="193">
        <f t="shared" si="112"/>
        <v>0</v>
      </c>
      <c r="K656" s="138">
        <v>1447.0000000099999</v>
      </c>
      <c r="L656" s="192">
        <f t="shared" si="113"/>
        <v>1447.0000000099999</v>
      </c>
      <c r="M656" s="192">
        <f t="shared" si="114"/>
        <v>0</v>
      </c>
      <c r="N656" s="192">
        <f t="shared" si="115"/>
        <v>0</v>
      </c>
      <c r="O656" s="192">
        <v>309.10474225095442</v>
      </c>
      <c r="P656" s="192">
        <f t="shared" si="116"/>
        <v>309.10474225095442</v>
      </c>
      <c r="Q656" s="192">
        <f t="shared" si="117"/>
        <v>0</v>
      </c>
      <c r="R656" s="192">
        <f t="shared" si="118"/>
        <v>0</v>
      </c>
      <c r="S656" s="192">
        <f t="shared" si="119"/>
        <v>1756.1047422609543</v>
      </c>
      <c r="T656" s="192">
        <f t="shared" si="120"/>
        <v>0</v>
      </c>
      <c r="U656" s="192">
        <f t="shared" si="121"/>
        <v>0</v>
      </c>
    </row>
    <row r="657" spans="1:21" s="137" customFormat="1" ht="12">
      <c r="A657" s="161">
        <v>1605</v>
      </c>
      <c r="B657" s="161" t="s">
        <v>396</v>
      </c>
      <c r="C657" s="161" t="s">
        <v>397</v>
      </c>
      <c r="D657" s="161" t="s">
        <v>478</v>
      </c>
      <c r="E657" s="161" t="s">
        <v>271</v>
      </c>
      <c r="F657" s="192">
        <v>70.366328628399998</v>
      </c>
      <c r="G657" s="192">
        <v>0</v>
      </c>
      <c r="H657" s="192">
        <v>0</v>
      </c>
      <c r="I657" s="193">
        <f t="shared" si="111"/>
        <v>0</v>
      </c>
      <c r="J657" s="193">
        <f t="shared" si="112"/>
        <v>0</v>
      </c>
      <c r="K657" s="138">
        <v>2603.5801180799999</v>
      </c>
      <c r="L657" s="192">
        <f t="shared" si="113"/>
        <v>2603.5801180799999</v>
      </c>
      <c r="M657" s="192">
        <f t="shared" si="114"/>
        <v>0</v>
      </c>
      <c r="N657" s="192">
        <f t="shared" si="115"/>
        <v>0</v>
      </c>
      <c r="O657" s="192">
        <v>428.03704596708781</v>
      </c>
      <c r="P657" s="192">
        <f t="shared" si="116"/>
        <v>428.03704596708781</v>
      </c>
      <c r="Q657" s="192">
        <f t="shared" si="117"/>
        <v>0</v>
      </c>
      <c r="R657" s="192">
        <f t="shared" si="118"/>
        <v>0</v>
      </c>
      <c r="S657" s="192">
        <f t="shared" si="119"/>
        <v>3031.6171640470875</v>
      </c>
      <c r="T657" s="192">
        <f t="shared" si="120"/>
        <v>0</v>
      </c>
      <c r="U657" s="192">
        <f t="shared" si="121"/>
        <v>0</v>
      </c>
    </row>
    <row r="658" spans="1:21" s="137" customFormat="1" ht="12">
      <c r="A658" s="161">
        <v>1606</v>
      </c>
      <c r="B658" s="161" t="s">
        <v>396</v>
      </c>
      <c r="C658" s="161" t="s">
        <v>397</v>
      </c>
      <c r="D658" s="161" t="s">
        <v>478</v>
      </c>
      <c r="E658" s="161" t="s">
        <v>271</v>
      </c>
      <c r="F658" s="192">
        <v>29.0027879111</v>
      </c>
      <c r="G658" s="192">
        <v>0</v>
      </c>
      <c r="H658" s="192">
        <v>0</v>
      </c>
      <c r="I658" s="193">
        <f t="shared" si="111"/>
        <v>0</v>
      </c>
      <c r="J658" s="193">
        <f t="shared" si="112"/>
        <v>0</v>
      </c>
      <c r="K658" s="138">
        <v>2984.7450694300001</v>
      </c>
      <c r="L658" s="192">
        <f t="shared" si="113"/>
        <v>2984.7450694300001</v>
      </c>
      <c r="M658" s="192">
        <f t="shared" si="114"/>
        <v>0</v>
      </c>
      <c r="N658" s="192">
        <f t="shared" si="115"/>
        <v>0</v>
      </c>
      <c r="O658" s="192">
        <v>615.35996964981837</v>
      </c>
      <c r="P658" s="192">
        <f t="shared" si="116"/>
        <v>615.35996964981837</v>
      </c>
      <c r="Q658" s="192">
        <f t="shared" si="117"/>
        <v>0</v>
      </c>
      <c r="R658" s="192">
        <f t="shared" si="118"/>
        <v>0</v>
      </c>
      <c r="S658" s="192">
        <f t="shared" si="119"/>
        <v>3600.1050390798182</v>
      </c>
      <c r="T658" s="192">
        <f t="shared" si="120"/>
        <v>0</v>
      </c>
      <c r="U658" s="192">
        <f t="shared" si="121"/>
        <v>0</v>
      </c>
    </row>
    <row r="659" spans="1:21" s="137" customFormat="1" ht="12">
      <c r="A659" s="161">
        <v>1607</v>
      </c>
      <c r="B659" s="161" t="s">
        <v>396</v>
      </c>
      <c r="C659" s="161" t="s">
        <v>397</v>
      </c>
      <c r="D659" s="161" t="s">
        <v>478</v>
      </c>
      <c r="E659" s="161" t="s">
        <v>271</v>
      </c>
      <c r="F659" s="192">
        <v>16.196786771199999</v>
      </c>
      <c r="G659" s="192">
        <v>0</v>
      </c>
      <c r="H659" s="192">
        <v>0</v>
      </c>
      <c r="I659" s="193">
        <f t="shared" si="111"/>
        <v>0</v>
      </c>
      <c r="J659" s="193">
        <f t="shared" si="112"/>
        <v>0</v>
      </c>
      <c r="K659" s="138">
        <v>3042.9015147</v>
      </c>
      <c r="L659" s="192">
        <f t="shared" si="113"/>
        <v>3042.9015147</v>
      </c>
      <c r="M659" s="192">
        <f t="shared" si="114"/>
        <v>0</v>
      </c>
      <c r="N659" s="192">
        <f t="shared" si="115"/>
        <v>0</v>
      </c>
      <c r="O659" s="192">
        <v>2477.9999999999923</v>
      </c>
      <c r="P659" s="192">
        <f t="shared" si="116"/>
        <v>2477.9999999999923</v>
      </c>
      <c r="Q659" s="192">
        <f t="shared" si="117"/>
        <v>0</v>
      </c>
      <c r="R659" s="192">
        <f t="shared" si="118"/>
        <v>0</v>
      </c>
      <c r="S659" s="192">
        <f t="shared" si="119"/>
        <v>5520.9015146999918</v>
      </c>
      <c r="T659" s="192">
        <f t="shared" si="120"/>
        <v>0</v>
      </c>
      <c r="U659" s="192">
        <f t="shared" si="121"/>
        <v>0</v>
      </c>
    </row>
    <row r="660" spans="1:21" s="137" customFormat="1" ht="12">
      <c r="A660" s="161">
        <v>1608</v>
      </c>
      <c r="B660" s="161" t="s">
        <v>396</v>
      </c>
      <c r="C660" s="161" t="s">
        <v>397</v>
      </c>
      <c r="D660" s="161" t="s">
        <v>547</v>
      </c>
      <c r="E660" s="161" t="s">
        <v>271</v>
      </c>
      <c r="F660" s="192">
        <v>55.092002563299999</v>
      </c>
      <c r="G660" s="192">
        <v>0</v>
      </c>
      <c r="H660" s="192">
        <v>0</v>
      </c>
      <c r="I660" s="193">
        <f t="shared" si="111"/>
        <v>0</v>
      </c>
      <c r="J660" s="193">
        <f t="shared" si="112"/>
        <v>0</v>
      </c>
      <c r="K660" s="138">
        <v>3797.2142816400001</v>
      </c>
      <c r="L660" s="192">
        <f t="shared" si="113"/>
        <v>3797.2142816400001</v>
      </c>
      <c r="M660" s="192">
        <f t="shared" si="114"/>
        <v>0</v>
      </c>
      <c r="N660" s="192">
        <f t="shared" si="115"/>
        <v>0</v>
      </c>
      <c r="O660" s="192">
        <v>2464.5223264188558</v>
      </c>
      <c r="P660" s="192">
        <f t="shared" si="116"/>
        <v>2464.5223264188558</v>
      </c>
      <c r="Q660" s="192">
        <f t="shared" si="117"/>
        <v>0</v>
      </c>
      <c r="R660" s="192">
        <f t="shared" si="118"/>
        <v>0</v>
      </c>
      <c r="S660" s="192">
        <f t="shared" si="119"/>
        <v>6261.7366080588563</v>
      </c>
      <c r="T660" s="192">
        <f t="shared" si="120"/>
        <v>0</v>
      </c>
      <c r="U660" s="192">
        <f t="shared" si="121"/>
        <v>0</v>
      </c>
    </row>
    <row r="661" spans="1:21" s="137" customFormat="1" ht="12">
      <c r="A661" s="161">
        <v>1609</v>
      </c>
      <c r="B661" s="161" t="s">
        <v>396</v>
      </c>
      <c r="C661" s="161" t="s">
        <v>397</v>
      </c>
      <c r="D661" s="161" t="s">
        <v>546</v>
      </c>
      <c r="E661" s="161" t="s">
        <v>271</v>
      </c>
      <c r="F661" s="192">
        <v>195.485552469</v>
      </c>
      <c r="G661" s="192">
        <v>0</v>
      </c>
      <c r="H661" s="192">
        <v>0</v>
      </c>
      <c r="I661" s="193">
        <f t="shared" si="111"/>
        <v>0</v>
      </c>
      <c r="J661" s="193">
        <f t="shared" si="112"/>
        <v>0</v>
      </c>
      <c r="K661" s="138">
        <v>3866.8169874099999</v>
      </c>
      <c r="L661" s="192">
        <f t="shared" si="113"/>
        <v>3866.8169874099999</v>
      </c>
      <c r="M661" s="192">
        <f t="shared" si="114"/>
        <v>0</v>
      </c>
      <c r="N661" s="192">
        <f t="shared" si="115"/>
        <v>0</v>
      </c>
      <c r="O661" s="192">
        <v>1603.9529747788431</v>
      </c>
      <c r="P661" s="192">
        <f t="shared" si="116"/>
        <v>1603.9529747788431</v>
      </c>
      <c r="Q661" s="192">
        <f t="shared" si="117"/>
        <v>0</v>
      </c>
      <c r="R661" s="192">
        <f t="shared" si="118"/>
        <v>0</v>
      </c>
      <c r="S661" s="192">
        <f t="shared" si="119"/>
        <v>5470.7699621888432</v>
      </c>
      <c r="T661" s="192">
        <f t="shared" si="120"/>
        <v>0</v>
      </c>
      <c r="U661" s="192">
        <f t="shared" si="121"/>
        <v>0</v>
      </c>
    </row>
    <row r="662" spans="1:21" s="137" customFormat="1" ht="12">
      <c r="A662" s="161">
        <v>1610</v>
      </c>
      <c r="B662" s="161" t="s">
        <v>396</v>
      </c>
      <c r="C662" s="161" t="s">
        <v>397</v>
      </c>
      <c r="D662" s="161" t="s">
        <v>547</v>
      </c>
      <c r="E662" s="161" t="s">
        <v>271</v>
      </c>
      <c r="F662" s="192">
        <v>43.552416194099997</v>
      </c>
      <c r="G662" s="192">
        <v>0</v>
      </c>
      <c r="H662" s="192">
        <v>0</v>
      </c>
      <c r="I662" s="193">
        <f t="shared" si="111"/>
        <v>0</v>
      </c>
      <c r="J662" s="193">
        <f t="shared" si="112"/>
        <v>0</v>
      </c>
      <c r="K662" s="138">
        <v>0</v>
      </c>
      <c r="L662" s="192">
        <f t="shared" si="113"/>
        <v>0</v>
      </c>
      <c r="M662" s="192">
        <f t="shared" si="114"/>
        <v>0</v>
      </c>
      <c r="N662" s="192">
        <f t="shared" si="115"/>
        <v>0</v>
      </c>
      <c r="O662" s="192">
        <v>967.11351141869659</v>
      </c>
      <c r="P662" s="192">
        <f t="shared" si="116"/>
        <v>967.11351141869659</v>
      </c>
      <c r="Q662" s="192">
        <f t="shared" si="117"/>
        <v>0</v>
      </c>
      <c r="R662" s="192">
        <f t="shared" si="118"/>
        <v>0</v>
      </c>
      <c r="S662" s="192">
        <f t="shared" si="119"/>
        <v>967.11351141869659</v>
      </c>
      <c r="T662" s="192">
        <f t="shared" si="120"/>
        <v>0</v>
      </c>
      <c r="U662" s="192">
        <f t="shared" si="121"/>
        <v>0</v>
      </c>
    </row>
    <row r="663" spans="1:21" s="137" customFormat="1" ht="12">
      <c r="A663" s="161">
        <v>1611</v>
      </c>
      <c r="B663" s="161" t="s">
        <v>396</v>
      </c>
      <c r="C663" s="161" t="s">
        <v>397</v>
      </c>
      <c r="D663" s="161" t="s">
        <v>547</v>
      </c>
      <c r="E663" s="161" t="s">
        <v>271</v>
      </c>
      <c r="F663" s="192">
        <v>79.866374546700001</v>
      </c>
      <c r="G663" s="192">
        <v>0</v>
      </c>
      <c r="H663" s="192">
        <v>0</v>
      </c>
      <c r="I663" s="193">
        <f t="shared" si="111"/>
        <v>0</v>
      </c>
      <c r="J663" s="193">
        <f t="shared" si="112"/>
        <v>0</v>
      </c>
      <c r="K663" s="138">
        <v>0</v>
      </c>
      <c r="L663" s="192">
        <f t="shared" si="113"/>
        <v>0</v>
      </c>
      <c r="M663" s="192">
        <f t="shared" si="114"/>
        <v>0</v>
      </c>
      <c r="N663" s="192">
        <f t="shared" si="115"/>
        <v>0</v>
      </c>
      <c r="O663" s="192">
        <v>2372.4157183687262</v>
      </c>
      <c r="P663" s="192">
        <f t="shared" si="116"/>
        <v>2372.4157183687262</v>
      </c>
      <c r="Q663" s="192">
        <f t="shared" si="117"/>
        <v>0</v>
      </c>
      <c r="R663" s="192">
        <f t="shared" si="118"/>
        <v>0</v>
      </c>
      <c r="S663" s="192">
        <f t="shared" si="119"/>
        <v>2372.4157183687262</v>
      </c>
      <c r="T663" s="192">
        <f t="shared" si="120"/>
        <v>0</v>
      </c>
      <c r="U663" s="192">
        <f t="shared" si="121"/>
        <v>0</v>
      </c>
    </row>
    <row r="664" spans="1:21" s="137" customFormat="1" ht="12">
      <c r="A664" s="161">
        <v>1612</v>
      </c>
      <c r="B664" s="161" t="s">
        <v>396</v>
      </c>
      <c r="C664" s="161" t="s">
        <v>397</v>
      </c>
      <c r="D664" s="161" t="s">
        <v>548</v>
      </c>
      <c r="E664" s="161" t="s">
        <v>271</v>
      </c>
      <c r="F664" s="192">
        <v>45.2360117829</v>
      </c>
      <c r="G664" s="192">
        <v>0</v>
      </c>
      <c r="H664" s="192">
        <v>0</v>
      </c>
      <c r="I664" s="193">
        <f t="shared" si="111"/>
        <v>0</v>
      </c>
      <c r="J664" s="193">
        <f t="shared" si="112"/>
        <v>0</v>
      </c>
      <c r="K664" s="138">
        <v>7.96028391829</v>
      </c>
      <c r="L664" s="192">
        <f t="shared" si="113"/>
        <v>7.96028391829</v>
      </c>
      <c r="M664" s="192">
        <f t="shared" si="114"/>
        <v>0</v>
      </c>
      <c r="N664" s="192">
        <f t="shared" si="115"/>
        <v>0</v>
      </c>
      <c r="O664" s="192">
        <v>997.46369501454694</v>
      </c>
      <c r="P664" s="192">
        <f t="shared" si="116"/>
        <v>997.46369501454694</v>
      </c>
      <c r="Q664" s="192">
        <f t="shared" si="117"/>
        <v>0</v>
      </c>
      <c r="R664" s="192">
        <f t="shared" si="118"/>
        <v>0</v>
      </c>
      <c r="S664" s="192">
        <f t="shared" si="119"/>
        <v>1005.4239789328369</v>
      </c>
      <c r="T664" s="192">
        <f t="shared" si="120"/>
        <v>0</v>
      </c>
      <c r="U664" s="192">
        <f t="shared" si="121"/>
        <v>0</v>
      </c>
    </row>
    <row r="665" spans="1:21" s="137" customFormat="1" ht="12">
      <c r="A665" s="161">
        <v>1613</v>
      </c>
      <c r="B665" s="161" t="s">
        <v>396</v>
      </c>
      <c r="C665" s="161" t="s">
        <v>397</v>
      </c>
      <c r="D665" s="161" t="s">
        <v>548</v>
      </c>
      <c r="E665" s="161" t="s">
        <v>271</v>
      </c>
      <c r="F665" s="192">
        <v>22.017922741100001</v>
      </c>
      <c r="G665" s="192">
        <v>0</v>
      </c>
      <c r="H665" s="192">
        <v>0</v>
      </c>
      <c r="I665" s="193">
        <f t="shared" si="111"/>
        <v>0</v>
      </c>
      <c r="J665" s="193">
        <f t="shared" si="112"/>
        <v>0</v>
      </c>
      <c r="K665" s="138">
        <v>0</v>
      </c>
      <c r="L665" s="192">
        <f t="shared" si="113"/>
        <v>0</v>
      </c>
      <c r="M665" s="192">
        <f t="shared" si="114"/>
        <v>0</v>
      </c>
      <c r="N665" s="192">
        <f t="shared" si="115"/>
        <v>0</v>
      </c>
      <c r="O665" s="192">
        <v>439.27553355600065</v>
      </c>
      <c r="P665" s="192">
        <f t="shared" si="116"/>
        <v>439.27553355600065</v>
      </c>
      <c r="Q665" s="192">
        <f t="shared" si="117"/>
        <v>0</v>
      </c>
      <c r="R665" s="192">
        <f t="shared" si="118"/>
        <v>0</v>
      </c>
      <c r="S665" s="192">
        <f t="shared" si="119"/>
        <v>439.27553355600065</v>
      </c>
      <c r="T665" s="192">
        <f t="shared" si="120"/>
        <v>0</v>
      </c>
      <c r="U665" s="192">
        <f t="shared" si="121"/>
        <v>0</v>
      </c>
    </row>
    <row r="666" spans="1:21" s="137" customFormat="1" ht="12">
      <c r="A666" s="161">
        <v>1614</v>
      </c>
      <c r="B666" s="161" t="s">
        <v>396</v>
      </c>
      <c r="C666" s="161" t="s">
        <v>397</v>
      </c>
      <c r="D666" s="161" t="s">
        <v>548</v>
      </c>
      <c r="E666" s="161" t="s">
        <v>271</v>
      </c>
      <c r="F666" s="192">
        <v>47.582855385000002</v>
      </c>
      <c r="G666" s="192">
        <v>0</v>
      </c>
      <c r="H666" s="192">
        <v>0</v>
      </c>
      <c r="I666" s="193">
        <f t="shared" si="111"/>
        <v>0</v>
      </c>
      <c r="J666" s="193">
        <f t="shared" si="112"/>
        <v>0</v>
      </c>
      <c r="K666" s="138">
        <v>6.2525473901300002</v>
      </c>
      <c r="L666" s="192">
        <f t="shared" si="113"/>
        <v>6.2525473901300002</v>
      </c>
      <c r="M666" s="192">
        <f t="shared" si="114"/>
        <v>0</v>
      </c>
      <c r="N666" s="192">
        <f t="shared" si="115"/>
        <v>0</v>
      </c>
      <c r="O666" s="192">
        <v>1748.2646436992015</v>
      </c>
      <c r="P666" s="192">
        <f t="shared" si="116"/>
        <v>1748.2646436992015</v>
      </c>
      <c r="Q666" s="192">
        <f t="shared" si="117"/>
        <v>0</v>
      </c>
      <c r="R666" s="192">
        <f t="shared" si="118"/>
        <v>0</v>
      </c>
      <c r="S666" s="192">
        <f t="shared" si="119"/>
        <v>1754.5171910893316</v>
      </c>
      <c r="T666" s="192">
        <f t="shared" si="120"/>
        <v>0</v>
      </c>
      <c r="U666" s="192">
        <f t="shared" si="121"/>
        <v>0</v>
      </c>
    </row>
    <row r="667" spans="1:21" s="137" customFormat="1" ht="12">
      <c r="A667" s="161">
        <v>1615</v>
      </c>
      <c r="B667" s="161" t="s">
        <v>396</v>
      </c>
      <c r="C667" s="161" t="s">
        <v>397</v>
      </c>
      <c r="D667" s="161" t="s">
        <v>549</v>
      </c>
      <c r="E667" s="161" t="s">
        <v>271</v>
      </c>
      <c r="F667" s="192">
        <v>46.741777867400003</v>
      </c>
      <c r="G667" s="192">
        <v>0</v>
      </c>
      <c r="H667" s="192">
        <v>0</v>
      </c>
      <c r="I667" s="193">
        <f t="shared" si="111"/>
        <v>0</v>
      </c>
      <c r="J667" s="193">
        <f t="shared" si="112"/>
        <v>0</v>
      </c>
      <c r="K667" s="138">
        <v>1.2246590643499999</v>
      </c>
      <c r="L667" s="192">
        <f t="shared" si="113"/>
        <v>1.2246590643499999</v>
      </c>
      <c r="M667" s="192">
        <f t="shared" si="114"/>
        <v>0</v>
      </c>
      <c r="N667" s="192">
        <f t="shared" si="115"/>
        <v>0</v>
      </c>
      <c r="O667" s="192">
        <v>1153.7706141594983</v>
      </c>
      <c r="P667" s="192">
        <f t="shared" si="116"/>
        <v>1153.7706141594983</v>
      </c>
      <c r="Q667" s="192">
        <f t="shared" si="117"/>
        <v>0</v>
      </c>
      <c r="R667" s="192">
        <f t="shared" si="118"/>
        <v>0</v>
      </c>
      <c r="S667" s="192">
        <f t="shared" si="119"/>
        <v>1154.9952732238482</v>
      </c>
      <c r="T667" s="192">
        <f t="shared" si="120"/>
        <v>0</v>
      </c>
      <c r="U667" s="192">
        <f t="shared" si="121"/>
        <v>0</v>
      </c>
    </row>
    <row r="668" spans="1:21" s="137" customFormat="1" ht="12">
      <c r="A668" s="161">
        <v>1616</v>
      </c>
      <c r="B668" s="161" t="s">
        <v>396</v>
      </c>
      <c r="C668" s="161" t="s">
        <v>397</v>
      </c>
      <c r="D668" s="161" t="s">
        <v>550</v>
      </c>
      <c r="E668" s="161" t="s">
        <v>271</v>
      </c>
      <c r="F668" s="192">
        <v>24.1424268062</v>
      </c>
      <c r="G668" s="192">
        <v>0</v>
      </c>
      <c r="H668" s="192">
        <v>0</v>
      </c>
      <c r="I668" s="193">
        <f t="shared" si="111"/>
        <v>0</v>
      </c>
      <c r="J668" s="193">
        <f t="shared" si="112"/>
        <v>0</v>
      </c>
      <c r="K668" s="138">
        <v>0</v>
      </c>
      <c r="L668" s="192">
        <f t="shared" si="113"/>
        <v>0</v>
      </c>
      <c r="M668" s="192">
        <f t="shared" si="114"/>
        <v>0</v>
      </c>
      <c r="N668" s="192">
        <f t="shared" si="115"/>
        <v>0</v>
      </c>
      <c r="O668" s="192">
        <v>500.24711808040058</v>
      </c>
      <c r="P668" s="192">
        <f t="shared" si="116"/>
        <v>500.24711808040058</v>
      </c>
      <c r="Q668" s="192">
        <f t="shared" si="117"/>
        <v>0</v>
      </c>
      <c r="R668" s="192">
        <f t="shared" si="118"/>
        <v>0</v>
      </c>
      <c r="S668" s="192">
        <f t="shared" si="119"/>
        <v>500.24711808040058</v>
      </c>
      <c r="T668" s="192">
        <f t="shared" si="120"/>
        <v>0</v>
      </c>
      <c r="U668" s="192">
        <f t="shared" si="121"/>
        <v>0</v>
      </c>
    </row>
    <row r="669" spans="1:21" s="137" customFormat="1" ht="12">
      <c r="A669" s="161">
        <v>1617</v>
      </c>
      <c r="B669" s="161" t="s">
        <v>396</v>
      </c>
      <c r="C669" s="161" t="s">
        <v>397</v>
      </c>
      <c r="D669" s="161" t="s">
        <v>547</v>
      </c>
      <c r="E669" s="161" t="s">
        <v>271</v>
      </c>
      <c r="F669" s="192">
        <v>51.533311298999998</v>
      </c>
      <c r="G669" s="192">
        <v>0</v>
      </c>
      <c r="H669" s="192">
        <v>0</v>
      </c>
      <c r="I669" s="193">
        <f t="shared" si="111"/>
        <v>0</v>
      </c>
      <c r="J669" s="193">
        <f t="shared" si="112"/>
        <v>0</v>
      </c>
      <c r="K669" s="138">
        <v>0</v>
      </c>
      <c r="L669" s="192">
        <f t="shared" si="113"/>
        <v>0</v>
      </c>
      <c r="M669" s="192">
        <f t="shared" si="114"/>
        <v>0</v>
      </c>
      <c r="N669" s="192">
        <f t="shared" si="115"/>
        <v>0</v>
      </c>
      <c r="O669" s="192">
        <v>906.5670378131407</v>
      </c>
      <c r="P669" s="192">
        <f t="shared" si="116"/>
        <v>906.5670378131407</v>
      </c>
      <c r="Q669" s="192">
        <f t="shared" si="117"/>
        <v>0</v>
      </c>
      <c r="R669" s="192">
        <f t="shared" si="118"/>
        <v>0</v>
      </c>
      <c r="S669" s="192">
        <f t="shared" si="119"/>
        <v>906.5670378131407</v>
      </c>
      <c r="T669" s="192">
        <f t="shared" si="120"/>
        <v>0</v>
      </c>
      <c r="U669" s="192">
        <f t="shared" si="121"/>
        <v>0</v>
      </c>
    </row>
    <row r="670" spans="1:21" s="137" customFormat="1" ht="12">
      <c r="A670" s="161">
        <v>1618</v>
      </c>
      <c r="B670" s="161" t="s">
        <v>396</v>
      </c>
      <c r="C670" s="161" t="s">
        <v>397</v>
      </c>
      <c r="D670" s="161" t="s">
        <v>547</v>
      </c>
      <c r="E670" s="161" t="s">
        <v>271</v>
      </c>
      <c r="F670" s="192">
        <v>34.730011328099998</v>
      </c>
      <c r="G670" s="192">
        <v>0</v>
      </c>
      <c r="H670" s="192">
        <v>0</v>
      </c>
      <c r="I670" s="193">
        <f t="shared" si="111"/>
        <v>0</v>
      </c>
      <c r="J670" s="193">
        <f t="shared" si="112"/>
        <v>0</v>
      </c>
      <c r="K670" s="138">
        <v>0</v>
      </c>
      <c r="L670" s="192">
        <f t="shared" si="113"/>
        <v>0</v>
      </c>
      <c r="M670" s="192">
        <f t="shared" si="114"/>
        <v>0</v>
      </c>
      <c r="N670" s="192">
        <f t="shared" si="115"/>
        <v>0</v>
      </c>
      <c r="O670" s="192">
        <v>1073.9247366820409</v>
      </c>
      <c r="P670" s="192">
        <f t="shared" si="116"/>
        <v>1073.9247366820409</v>
      </c>
      <c r="Q670" s="192">
        <f t="shared" si="117"/>
        <v>0</v>
      </c>
      <c r="R670" s="192">
        <f t="shared" si="118"/>
        <v>0</v>
      </c>
      <c r="S670" s="192">
        <f t="shared" si="119"/>
        <v>1073.9247366820409</v>
      </c>
      <c r="T670" s="192">
        <f t="shared" si="120"/>
        <v>0</v>
      </c>
      <c r="U670" s="192">
        <f t="shared" si="121"/>
        <v>0</v>
      </c>
    </row>
    <row r="671" spans="1:21" s="137" customFormat="1" ht="12">
      <c r="A671" s="161">
        <v>1619</v>
      </c>
      <c r="B671" s="161" t="s">
        <v>396</v>
      </c>
      <c r="C671" s="161" t="s">
        <v>397</v>
      </c>
      <c r="D671" s="161" t="s">
        <v>547</v>
      </c>
      <c r="E671" s="161" t="s">
        <v>271</v>
      </c>
      <c r="F671" s="192">
        <v>55.808241500699999</v>
      </c>
      <c r="G671" s="192">
        <v>0</v>
      </c>
      <c r="H671" s="192">
        <v>0</v>
      </c>
      <c r="I671" s="193">
        <f t="shared" si="111"/>
        <v>0</v>
      </c>
      <c r="J671" s="193">
        <f t="shared" si="112"/>
        <v>0</v>
      </c>
      <c r="K671" s="138">
        <v>0</v>
      </c>
      <c r="L671" s="192">
        <f t="shared" si="113"/>
        <v>0</v>
      </c>
      <c r="M671" s="192">
        <f t="shared" si="114"/>
        <v>0</v>
      </c>
      <c r="N671" s="192">
        <f t="shared" si="115"/>
        <v>0</v>
      </c>
      <c r="O671" s="192">
        <v>2589.0088837667049</v>
      </c>
      <c r="P671" s="192">
        <f t="shared" si="116"/>
        <v>2589.0088837667049</v>
      </c>
      <c r="Q671" s="192">
        <f t="shared" si="117"/>
        <v>0</v>
      </c>
      <c r="R671" s="192">
        <f t="shared" si="118"/>
        <v>0</v>
      </c>
      <c r="S671" s="192">
        <f t="shared" si="119"/>
        <v>2589.0088837667049</v>
      </c>
      <c r="T671" s="192">
        <f t="shared" si="120"/>
        <v>0</v>
      </c>
      <c r="U671" s="192">
        <f t="shared" si="121"/>
        <v>0</v>
      </c>
    </row>
    <row r="672" spans="1:21" s="137" customFormat="1" ht="12">
      <c r="A672" s="161">
        <v>1620</v>
      </c>
      <c r="B672" s="161" t="s">
        <v>396</v>
      </c>
      <c r="C672" s="161" t="s">
        <v>397</v>
      </c>
      <c r="D672" s="161" t="s">
        <v>547</v>
      </c>
      <c r="E672" s="161" t="s">
        <v>271</v>
      </c>
      <c r="F672" s="192">
        <v>30.929636675800001</v>
      </c>
      <c r="G672" s="192">
        <v>0</v>
      </c>
      <c r="H672" s="192">
        <v>0</v>
      </c>
      <c r="I672" s="193">
        <f t="shared" si="111"/>
        <v>0</v>
      </c>
      <c r="J672" s="193">
        <f t="shared" si="112"/>
        <v>0</v>
      </c>
      <c r="K672" s="138">
        <v>568.69768739699998</v>
      </c>
      <c r="L672" s="192">
        <f t="shared" si="113"/>
        <v>568.69768739699998</v>
      </c>
      <c r="M672" s="192">
        <f t="shared" si="114"/>
        <v>0</v>
      </c>
      <c r="N672" s="192">
        <f t="shared" si="115"/>
        <v>0</v>
      </c>
      <c r="O672" s="192">
        <v>2201.6408168483194</v>
      </c>
      <c r="P672" s="192">
        <f t="shared" si="116"/>
        <v>2201.6408168483194</v>
      </c>
      <c r="Q672" s="192">
        <f t="shared" si="117"/>
        <v>0</v>
      </c>
      <c r="R672" s="192">
        <f t="shared" si="118"/>
        <v>0</v>
      </c>
      <c r="S672" s="192">
        <f t="shared" si="119"/>
        <v>2770.3385042453192</v>
      </c>
      <c r="T672" s="192">
        <f t="shared" si="120"/>
        <v>0</v>
      </c>
      <c r="U672" s="192">
        <f t="shared" si="121"/>
        <v>0</v>
      </c>
    </row>
    <row r="673" spans="1:21" s="137" customFormat="1" ht="12">
      <c r="A673" s="161">
        <v>1621</v>
      </c>
      <c r="B673" s="161" t="s">
        <v>396</v>
      </c>
      <c r="C673" s="161" t="s">
        <v>397</v>
      </c>
      <c r="D673" s="161" t="s">
        <v>547</v>
      </c>
      <c r="E673" s="161" t="s">
        <v>271</v>
      </c>
      <c r="F673" s="192">
        <v>38.573316230300001</v>
      </c>
      <c r="G673" s="192">
        <v>0</v>
      </c>
      <c r="H673" s="192">
        <v>0</v>
      </c>
      <c r="I673" s="193">
        <f t="shared" si="111"/>
        <v>0</v>
      </c>
      <c r="J673" s="193">
        <f t="shared" si="112"/>
        <v>0</v>
      </c>
      <c r="K673" s="138">
        <v>0</v>
      </c>
      <c r="L673" s="192">
        <f t="shared" si="113"/>
        <v>0</v>
      </c>
      <c r="M673" s="192">
        <f t="shared" si="114"/>
        <v>0</v>
      </c>
      <c r="N673" s="192">
        <f t="shared" si="115"/>
        <v>0</v>
      </c>
      <c r="O673" s="192">
        <v>1859.3399605205086</v>
      </c>
      <c r="P673" s="192">
        <f t="shared" si="116"/>
        <v>1859.3399605205086</v>
      </c>
      <c r="Q673" s="192">
        <f t="shared" si="117"/>
        <v>0</v>
      </c>
      <c r="R673" s="192">
        <f t="shared" si="118"/>
        <v>0</v>
      </c>
      <c r="S673" s="192">
        <f t="shared" si="119"/>
        <v>1859.3399605205086</v>
      </c>
      <c r="T673" s="192">
        <f t="shared" si="120"/>
        <v>0</v>
      </c>
      <c r="U673" s="192">
        <f t="shared" si="121"/>
        <v>0</v>
      </c>
    </row>
    <row r="674" spans="1:21" s="137" customFormat="1" ht="12">
      <c r="A674" s="161">
        <v>1622</v>
      </c>
      <c r="B674" s="161" t="s">
        <v>396</v>
      </c>
      <c r="C674" s="161" t="s">
        <v>397</v>
      </c>
      <c r="D674" s="161" t="s">
        <v>547</v>
      </c>
      <c r="E674" s="161" t="s">
        <v>271</v>
      </c>
      <c r="F674" s="192">
        <v>45.759020028499997</v>
      </c>
      <c r="G674" s="192">
        <v>0</v>
      </c>
      <c r="H674" s="192">
        <v>0</v>
      </c>
      <c r="I674" s="193">
        <f t="shared" si="111"/>
        <v>0</v>
      </c>
      <c r="J674" s="193">
        <f t="shared" si="112"/>
        <v>0</v>
      </c>
      <c r="K674" s="138">
        <v>0</v>
      </c>
      <c r="L674" s="192">
        <f t="shared" si="113"/>
        <v>0</v>
      </c>
      <c r="M674" s="192">
        <f t="shared" si="114"/>
        <v>0</v>
      </c>
      <c r="N674" s="192">
        <f t="shared" si="115"/>
        <v>0</v>
      </c>
      <c r="O674" s="192">
        <v>1842.3099820797568</v>
      </c>
      <c r="P674" s="192">
        <f t="shared" si="116"/>
        <v>1842.3099820797568</v>
      </c>
      <c r="Q674" s="192">
        <f t="shared" si="117"/>
        <v>0</v>
      </c>
      <c r="R674" s="192">
        <f t="shared" si="118"/>
        <v>0</v>
      </c>
      <c r="S674" s="192">
        <f t="shared" si="119"/>
        <v>1842.3099820797568</v>
      </c>
      <c r="T674" s="192">
        <f t="shared" si="120"/>
        <v>0</v>
      </c>
      <c r="U674" s="192">
        <f t="shared" si="121"/>
        <v>0</v>
      </c>
    </row>
    <row r="675" spans="1:21" s="137" customFormat="1" ht="12">
      <c r="A675" s="161">
        <v>1623</v>
      </c>
      <c r="B675" s="161" t="s">
        <v>396</v>
      </c>
      <c r="C675" s="161" t="s">
        <v>397</v>
      </c>
      <c r="D675" s="161" t="s">
        <v>547</v>
      </c>
      <c r="E675" s="161" t="s">
        <v>271</v>
      </c>
      <c r="F675" s="192">
        <v>46.895457160100001</v>
      </c>
      <c r="G675" s="192">
        <v>0</v>
      </c>
      <c r="H675" s="192">
        <v>0</v>
      </c>
      <c r="I675" s="193">
        <f t="shared" si="111"/>
        <v>0</v>
      </c>
      <c r="J675" s="193">
        <f t="shared" si="112"/>
        <v>0</v>
      </c>
      <c r="K675" s="138">
        <v>0</v>
      </c>
      <c r="L675" s="192">
        <f t="shared" si="113"/>
        <v>0</v>
      </c>
      <c r="M675" s="192">
        <f t="shared" si="114"/>
        <v>0</v>
      </c>
      <c r="N675" s="192">
        <f t="shared" si="115"/>
        <v>0</v>
      </c>
      <c r="O675" s="192">
        <v>1780.6257779039463</v>
      </c>
      <c r="P675" s="192">
        <f t="shared" si="116"/>
        <v>1780.6257779039463</v>
      </c>
      <c r="Q675" s="192">
        <f t="shared" si="117"/>
        <v>0</v>
      </c>
      <c r="R675" s="192">
        <f t="shared" si="118"/>
        <v>0</v>
      </c>
      <c r="S675" s="192">
        <f t="shared" si="119"/>
        <v>1780.6257779039463</v>
      </c>
      <c r="T675" s="192">
        <f t="shared" si="120"/>
        <v>0</v>
      </c>
      <c r="U675" s="192">
        <f t="shared" si="121"/>
        <v>0</v>
      </c>
    </row>
    <row r="676" spans="1:21" s="137" customFormat="1" ht="12">
      <c r="A676" s="161">
        <v>1624</v>
      </c>
      <c r="B676" s="161" t="s">
        <v>396</v>
      </c>
      <c r="C676" s="161" t="s">
        <v>397</v>
      </c>
      <c r="D676" s="161" t="s">
        <v>547</v>
      </c>
      <c r="E676" s="161" t="s">
        <v>271</v>
      </c>
      <c r="F676" s="192">
        <v>39.997849284200001</v>
      </c>
      <c r="G676" s="192">
        <v>0</v>
      </c>
      <c r="H676" s="192">
        <v>0</v>
      </c>
      <c r="I676" s="193">
        <f t="shared" si="111"/>
        <v>0</v>
      </c>
      <c r="J676" s="193">
        <f t="shared" si="112"/>
        <v>0</v>
      </c>
      <c r="K676" s="138">
        <v>55.721987427999998</v>
      </c>
      <c r="L676" s="192">
        <f t="shared" si="113"/>
        <v>55.721987427999998</v>
      </c>
      <c r="M676" s="192">
        <f t="shared" si="114"/>
        <v>0</v>
      </c>
      <c r="N676" s="192">
        <f t="shared" si="115"/>
        <v>0</v>
      </c>
      <c r="O676" s="192">
        <v>1788.5636199397372</v>
      </c>
      <c r="P676" s="192">
        <f t="shared" si="116"/>
        <v>1788.5636199397372</v>
      </c>
      <c r="Q676" s="192">
        <f t="shared" si="117"/>
        <v>0</v>
      </c>
      <c r="R676" s="192">
        <f t="shared" si="118"/>
        <v>0</v>
      </c>
      <c r="S676" s="192">
        <f t="shared" si="119"/>
        <v>1844.2856073677372</v>
      </c>
      <c r="T676" s="192">
        <f t="shared" si="120"/>
        <v>0</v>
      </c>
      <c r="U676" s="192">
        <f t="shared" si="121"/>
        <v>0</v>
      </c>
    </row>
    <row r="677" spans="1:21" s="137" customFormat="1" ht="12">
      <c r="A677" s="161">
        <v>1625</v>
      </c>
      <c r="B677" s="161" t="s">
        <v>396</v>
      </c>
      <c r="C677" s="161" t="s">
        <v>397</v>
      </c>
      <c r="D677" s="161" t="s">
        <v>547</v>
      </c>
      <c r="E677" s="161" t="s">
        <v>271</v>
      </c>
      <c r="F677" s="192">
        <v>41.631051825199997</v>
      </c>
      <c r="G677" s="192">
        <v>0</v>
      </c>
      <c r="H677" s="192">
        <v>0</v>
      </c>
      <c r="I677" s="193">
        <f t="shared" si="111"/>
        <v>0</v>
      </c>
      <c r="J677" s="193">
        <f t="shared" si="112"/>
        <v>0</v>
      </c>
      <c r="K677" s="138">
        <v>55.1096578959</v>
      </c>
      <c r="L677" s="192">
        <f t="shared" si="113"/>
        <v>55.1096578959</v>
      </c>
      <c r="M677" s="192">
        <f t="shared" si="114"/>
        <v>0</v>
      </c>
      <c r="N677" s="192">
        <f t="shared" si="115"/>
        <v>0</v>
      </c>
      <c r="O677" s="192">
        <v>1399.0293713888618</v>
      </c>
      <c r="P677" s="192">
        <f t="shared" si="116"/>
        <v>1399.0293713888618</v>
      </c>
      <c r="Q677" s="192">
        <f t="shared" si="117"/>
        <v>0</v>
      </c>
      <c r="R677" s="192">
        <f t="shared" si="118"/>
        <v>0</v>
      </c>
      <c r="S677" s="192">
        <f t="shared" si="119"/>
        <v>1454.1390292847618</v>
      </c>
      <c r="T677" s="192">
        <f t="shared" si="120"/>
        <v>0</v>
      </c>
      <c r="U677" s="192">
        <f t="shared" si="121"/>
        <v>0</v>
      </c>
    </row>
    <row r="678" spans="1:21" s="137" customFormat="1" ht="12">
      <c r="A678" s="161">
        <v>1626</v>
      </c>
      <c r="B678" s="161" t="s">
        <v>396</v>
      </c>
      <c r="C678" s="161" t="s">
        <v>397</v>
      </c>
      <c r="D678" s="161" t="s">
        <v>547</v>
      </c>
      <c r="E678" s="161" t="s">
        <v>271</v>
      </c>
      <c r="F678" s="192">
        <v>44.388683677899998</v>
      </c>
      <c r="G678" s="192">
        <v>0</v>
      </c>
      <c r="H678" s="192">
        <v>0</v>
      </c>
      <c r="I678" s="193">
        <f t="shared" si="111"/>
        <v>0</v>
      </c>
      <c r="J678" s="193">
        <f t="shared" si="112"/>
        <v>0</v>
      </c>
      <c r="K678" s="138">
        <v>79.602839182899999</v>
      </c>
      <c r="L678" s="192">
        <f t="shared" si="113"/>
        <v>79.602839182899999</v>
      </c>
      <c r="M678" s="192">
        <f t="shared" si="114"/>
        <v>0</v>
      </c>
      <c r="N678" s="192">
        <f t="shared" si="115"/>
        <v>0</v>
      </c>
      <c r="O678" s="192">
        <v>1419.1261803110772</v>
      </c>
      <c r="P678" s="192">
        <f t="shared" si="116"/>
        <v>1419.1261803110772</v>
      </c>
      <c r="Q678" s="192">
        <f t="shared" si="117"/>
        <v>0</v>
      </c>
      <c r="R678" s="192">
        <f t="shared" si="118"/>
        <v>0</v>
      </c>
      <c r="S678" s="192">
        <f t="shared" si="119"/>
        <v>1498.7290194939771</v>
      </c>
      <c r="T678" s="192">
        <f t="shared" si="120"/>
        <v>0</v>
      </c>
      <c r="U678" s="192">
        <f t="shared" si="121"/>
        <v>0</v>
      </c>
    </row>
    <row r="679" spans="1:21" s="137" customFormat="1" ht="12">
      <c r="A679" s="161">
        <v>1627</v>
      </c>
      <c r="B679" s="161" t="s">
        <v>396</v>
      </c>
      <c r="C679" s="161" t="s">
        <v>397</v>
      </c>
      <c r="D679" s="161" t="s">
        <v>547</v>
      </c>
      <c r="E679" s="161" t="s">
        <v>271</v>
      </c>
      <c r="F679" s="192">
        <v>43.480271159499999</v>
      </c>
      <c r="G679" s="192">
        <v>0</v>
      </c>
      <c r="H679" s="192">
        <v>0</v>
      </c>
      <c r="I679" s="193">
        <f t="shared" si="111"/>
        <v>0</v>
      </c>
      <c r="J679" s="193">
        <f t="shared" si="112"/>
        <v>0</v>
      </c>
      <c r="K679" s="138">
        <v>60.0082941533</v>
      </c>
      <c r="L679" s="192">
        <f t="shared" si="113"/>
        <v>60.0082941533</v>
      </c>
      <c r="M679" s="192">
        <f t="shared" si="114"/>
        <v>0</v>
      </c>
      <c r="N679" s="192">
        <f t="shared" si="115"/>
        <v>0</v>
      </c>
      <c r="O679" s="192">
        <v>878.54025449939832</v>
      </c>
      <c r="P679" s="192">
        <f t="shared" si="116"/>
        <v>878.54025449939832</v>
      </c>
      <c r="Q679" s="192">
        <f t="shared" si="117"/>
        <v>0</v>
      </c>
      <c r="R679" s="192">
        <f t="shared" si="118"/>
        <v>0</v>
      </c>
      <c r="S679" s="192">
        <f t="shared" si="119"/>
        <v>938.54854865269829</v>
      </c>
      <c r="T679" s="192">
        <f t="shared" si="120"/>
        <v>0</v>
      </c>
      <c r="U679" s="192">
        <f t="shared" si="121"/>
        <v>0</v>
      </c>
    </row>
    <row r="680" spans="1:21" s="137" customFormat="1" ht="12">
      <c r="A680" s="161">
        <v>1628</v>
      </c>
      <c r="B680" s="161" t="s">
        <v>396</v>
      </c>
      <c r="C680" s="161" t="s">
        <v>397</v>
      </c>
      <c r="D680" s="161" t="s">
        <v>547</v>
      </c>
      <c r="E680" s="161" t="s">
        <v>271</v>
      </c>
      <c r="F680" s="192">
        <v>45.298859374899997</v>
      </c>
      <c r="G680" s="192">
        <v>0</v>
      </c>
      <c r="H680" s="192">
        <v>0</v>
      </c>
      <c r="I680" s="193">
        <f t="shared" si="111"/>
        <v>0</v>
      </c>
      <c r="J680" s="193">
        <f t="shared" si="112"/>
        <v>0</v>
      </c>
      <c r="K680" s="138">
        <v>100.422043277</v>
      </c>
      <c r="L680" s="192">
        <f t="shared" si="113"/>
        <v>100.422043277</v>
      </c>
      <c r="M680" s="192">
        <f t="shared" si="114"/>
        <v>0</v>
      </c>
      <c r="N680" s="192">
        <f t="shared" si="115"/>
        <v>0</v>
      </c>
      <c r="O680" s="192">
        <v>1618.4100473292269</v>
      </c>
      <c r="P680" s="192">
        <f t="shared" si="116"/>
        <v>1618.4100473292269</v>
      </c>
      <c r="Q680" s="192">
        <f t="shared" si="117"/>
        <v>0</v>
      </c>
      <c r="R680" s="192">
        <f t="shared" si="118"/>
        <v>0</v>
      </c>
      <c r="S680" s="192">
        <f t="shared" si="119"/>
        <v>1718.832090606227</v>
      </c>
      <c r="T680" s="192">
        <f t="shared" si="120"/>
        <v>0</v>
      </c>
      <c r="U680" s="192">
        <f t="shared" si="121"/>
        <v>0</v>
      </c>
    </row>
    <row r="681" spans="1:21" s="137" customFormat="1" ht="12">
      <c r="A681" s="161">
        <v>1629</v>
      </c>
      <c r="B681" s="161" t="s">
        <v>396</v>
      </c>
      <c r="C681" s="161" t="s">
        <v>397</v>
      </c>
      <c r="D681" s="161" t="s">
        <v>550</v>
      </c>
      <c r="E681" s="161" t="s">
        <v>271</v>
      </c>
      <c r="F681" s="192">
        <v>79.660800088599999</v>
      </c>
      <c r="G681" s="192">
        <v>0</v>
      </c>
      <c r="H681" s="192">
        <v>0</v>
      </c>
      <c r="I681" s="193">
        <f t="shared" si="111"/>
        <v>0</v>
      </c>
      <c r="J681" s="193">
        <f t="shared" si="112"/>
        <v>0</v>
      </c>
      <c r="K681" s="138">
        <v>0</v>
      </c>
      <c r="L681" s="192">
        <f t="shared" si="113"/>
        <v>0</v>
      </c>
      <c r="M681" s="192">
        <f t="shared" si="114"/>
        <v>0</v>
      </c>
      <c r="N681" s="192">
        <f t="shared" si="115"/>
        <v>0</v>
      </c>
      <c r="O681" s="192">
        <v>2540.3664030422101</v>
      </c>
      <c r="P681" s="192">
        <f t="shared" si="116"/>
        <v>2540.3664030422101</v>
      </c>
      <c r="Q681" s="192">
        <f t="shared" si="117"/>
        <v>0</v>
      </c>
      <c r="R681" s="192">
        <f t="shared" si="118"/>
        <v>0</v>
      </c>
      <c r="S681" s="192">
        <f t="shared" si="119"/>
        <v>2540.3664030422101</v>
      </c>
      <c r="T681" s="192">
        <f t="shared" si="120"/>
        <v>0</v>
      </c>
      <c r="U681" s="192">
        <f t="shared" si="121"/>
        <v>0</v>
      </c>
    </row>
    <row r="682" spans="1:21" s="137" customFormat="1" ht="12">
      <c r="A682" s="161">
        <v>1630</v>
      </c>
      <c r="B682" s="161" t="s">
        <v>396</v>
      </c>
      <c r="C682" s="161" t="s">
        <v>397</v>
      </c>
      <c r="D682" s="161" t="s">
        <v>551</v>
      </c>
      <c r="E682" s="161" t="s">
        <v>271</v>
      </c>
      <c r="F682" s="192">
        <v>29.321787274999998</v>
      </c>
      <c r="G682" s="192">
        <v>0</v>
      </c>
      <c r="H682" s="192">
        <v>0</v>
      </c>
      <c r="I682" s="193">
        <f t="shared" si="111"/>
        <v>0</v>
      </c>
      <c r="J682" s="193">
        <f t="shared" si="112"/>
        <v>0</v>
      </c>
      <c r="K682" s="138">
        <v>0</v>
      </c>
      <c r="L682" s="192">
        <f t="shared" si="113"/>
        <v>0</v>
      </c>
      <c r="M682" s="192">
        <f t="shared" si="114"/>
        <v>0</v>
      </c>
      <c r="N682" s="192">
        <f t="shared" si="115"/>
        <v>0</v>
      </c>
      <c r="O682" s="192">
        <v>2255.3821583787612</v>
      </c>
      <c r="P682" s="192">
        <f t="shared" si="116"/>
        <v>2255.3821583787612</v>
      </c>
      <c r="Q682" s="192">
        <f t="shared" si="117"/>
        <v>0</v>
      </c>
      <c r="R682" s="192">
        <f t="shared" si="118"/>
        <v>0</v>
      </c>
      <c r="S682" s="192">
        <f t="shared" si="119"/>
        <v>2255.3821583787612</v>
      </c>
      <c r="T682" s="192">
        <f t="shared" si="120"/>
        <v>0</v>
      </c>
      <c r="U682" s="192">
        <f t="shared" si="121"/>
        <v>0</v>
      </c>
    </row>
    <row r="683" spans="1:21" s="137" customFormat="1" ht="12">
      <c r="A683" s="161">
        <v>1631</v>
      </c>
      <c r="B683" s="161" t="s">
        <v>396</v>
      </c>
      <c r="C683" s="161" t="s">
        <v>397</v>
      </c>
      <c r="D683" s="161" t="s">
        <v>551</v>
      </c>
      <c r="E683" s="161" t="s">
        <v>271</v>
      </c>
      <c r="F683" s="192">
        <v>31.856507178000001</v>
      </c>
      <c r="G683" s="192">
        <v>0</v>
      </c>
      <c r="H683" s="192">
        <v>0</v>
      </c>
      <c r="I683" s="193">
        <f t="shared" si="111"/>
        <v>0</v>
      </c>
      <c r="J683" s="193">
        <f t="shared" si="112"/>
        <v>0</v>
      </c>
      <c r="K683" s="138">
        <v>479.23144075200003</v>
      </c>
      <c r="L683" s="192">
        <f t="shared" si="113"/>
        <v>479.23144075200003</v>
      </c>
      <c r="M683" s="192">
        <f t="shared" si="114"/>
        <v>0</v>
      </c>
      <c r="N683" s="192">
        <f t="shared" si="115"/>
        <v>0</v>
      </c>
      <c r="O683" s="192">
        <v>4387.2040563368255</v>
      </c>
      <c r="P683" s="192">
        <f t="shared" si="116"/>
        <v>4387.2040563368255</v>
      </c>
      <c r="Q683" s="192">
        <f t="shared" si="117"/>
        <v>0</v>
      </c>
      <c r="R683" s="192">
        <f t="shared" si="118"/>
        <v>0</v>
      </c>
      <c r="S683" s="192">
        <f t="shared" si="119"/>
        <v>4866.4354970888253</v>
      </c>
      <c r="T683" s="192">
        <f t="shared" si="120"/>
        <v>0</v>
      </c>
      <c r="U683" s="192">
        <f t="shared" si="121"/>
        <v>0</v>
      </c>
    </row>
    <row r="684" spans="1:21" s="137" customFormat="1" ht="12">
      <c r="A684" s="161">
        <v>1632</v>
      </c>
      <c r="B684" s="161" t="s">
        <v>396</v>
      </c>
      <c r="C684" s="161" t="s">
        <v>397</v>
      </c>
      <c r="D684" s="161" t="s">
        <v>551</v>
      </c>
      <c r="E684" s="161" t="s">
        <v>130</v>
      </c>
      <c r="F684" s="192">
        <v>9.0077578116530006</v>
      </c>
      <c r="G684" s="192">
        <v>8.2635924622400001</v>
      </c>
      <c r="H684" s="192">
        <v>0.74416534941300005</v>
      </c>
      <c r="I684" s="193">
        <f t="shared" si="111"/>
        <v>0.91738617256668453</v>
      </c>
      <c r="J684" s="193">
        <f t="shared" si="112"/>
        <v>8.2613827433315468E-2</v>
      </c>
      <c r="K684" s="138">
        <v>178.187893863</v>
      </c>
      <c r="L684" s="192">
        <f t="shared" si="113"/>
        <v>0</v>
      </c>
      <c r="M684" s="192">
        <f t="shared" si="114"/>
        <v>163.46710994869619</v>
      </c>
      <c r="N684" s="192">
        <f t="shared" si="115"/>
        <v>14.720783914303814</v>
      </c>
      <c r="O684" s="192">
        <v>570.41565932545655</v>
      </c>
      <c r="P684" s="192">
        <f t="shared" si="116"/>
        <v>0</v>
      </c>
      <c r="Q684" s="192">
        <f t="shared" si="117"/>
        <v>523.29143848068236</v>
      </c>
      <c r="R684" s="192">
        <f t="shared" si="118"/>
        <v>47.124220844774129</v>
      </c>
      <c r="S684" s="192">
        <f t="shared" si="119"/>
        <v>0</v>
      </c>
      <c r="T684" s="192">
        <f t="shared" si="120"/>
        <v>686.75854842937861</v>
      </c>
      <c r="U684" s="192">
        <f t="shared" si="121"/>
        <v>61.845004759077945</v>
      </c>
    </row>
    <row r="685" spans="1:21" s="137" customFormat="1" ht="12">
      <c r="A685" s="161">
        <v>1633</v>
      </c>
      <c r="B685" s="161" t="s">
        <v>396</v>
      </c>
      <c r="C685" s="161" t="s">
        <v>397</v>
      </c>
      <c r="D685" s="161" t="s">
        <v>551</v>
      </c>
      <c r="E685" s="161" t="s">
        <v>130</v>
      </c>
      <c r="F685" s="192">
        <v>35.0059889662</v>
      </c>
      <c r="G685" s="192">
        <v>35.0059889662</v>
      </c>
      <c r="H685" s="192">
        <v>0</v>
      </c>
      <c r="I685" s="193">
        <f t="shared" si="111"/>
        <v>1</v>
      </c>
      <c r="J685" s="193">
        <f t="shared" si="112"/>
        <v>0</v>
      </c>
      <c r="K685" s="138">
        <v>0</v>
      </c>
      <c r="L685" s="192">
        <f t="shared" si="113"/>
        <v>0</v>
      </c>
      <c r="M685" s="192">
        <f t="shared" si="114"/>
        <v>0</v>
      </c>
      <c r="N685" s="192">
        <f t="shared" si="115"/>
        <v>0</v>
      </c>
      <c r="O685" s="192">
        <v>258.81755758223449</v>
      </c>
      <c r="P685" s="192">
        <f t="shared" si="116"/>
        <v>0</v>
      </c>
      <c r="Q685" s="192">
        <f t="shared" si="117"/>
        <v>258.81755758223449</v>
      </c>
      <c r="R685" s="192">
        <f t="shared" si="118"/>
        <v>0</v>
      </c>
      <c r="S685" s="192">
        <f t="shared" si="119"/>
        <v>0</v>
      </c>
      <c r="T685" s="192">
        <f t="shared" si="120"/>
        <v>258.81755758223449</v>
      </c>
      <c r="U685" s="192">
        <f t="shared" si="121"/>
        <v>0</v>
      </c>
    </row>
    <row r="686" spans="1:21" s="137" customFormat="1" ht="12">
      <c r="A686" s="161">
        <v>1634</v>
      </c>
      <c r="B686" s="161" t="s">
        <v>396</v>
      </c>
      <c r="C686" s="161" t="s">
        <v>397</v>
      </c>
      <c r="D686" s="161" t="s">
        <v>552</v>
      </c>
      <c r="E686" s="161" t="s">
        <v>130</v>
      </c>
      <c r="F686" s="192">
        <v>0.59368369217500006</v>
      </c>
      <c r="G686" s="192">
        <v>0.59368369217500006</v>
      </c>
      <c r="H686" s="192">
        <v>0</v>
      </c>
      <c r="I686" s="193">
        <f t="shared" si="111"/>
        <v>1</v>
      </c>
      <c r="J686" s="193">
        <f t="shared" si="112"/>
        <v>0</v>
      </c>
      <c r="K686" s="138">
        <v>0</v>
      </c>
      <c r="L686" s="192">
        <f t="shared" si="113"/>
        <v>0</v>
      </c>
      <c r="M686" s="192">
        <f t="shared" si="114"/>
        <v>0</v>
      </c>
      <c r="N686" s="192">
        <f t="shared" si="115"/>
        <v>0</v>
      </c>
      <c r="O686" s="192">
        <v>11.615918112664405</v>
      </c>
      <c r="P686" s="192">
        <f t="shared" si="116"/>
        <v>0</v>
      </c>
      <c r="Q686" s="192">
        <f t="shared" si="117"/>
        <v>11.615918112664405</v>
      </c>
      <c r="R686" s="192">
        <f t="shared" si="118"/>
        <v>0</v>
      </c>
      <c r="S686" s="192">
        <f t="shared" si="119"/>
        <v>0</v>
      </c>
      <c r="T686" s="192">
        <f t="shared" si="120"/>
        <v>11.615918112664405</v>
      </c>
      <c r="U686" s="192">
        <f t="shared" si="121"/>
        <v>0</v>
      </c>
    </row>
    <row r="687" spans="1:21" s="137" customFormat="1" ht="12">
      <c r="A687" s="161">
        <v>1635</v>
      </c>
      <c r="B687" s="161" t="s">
        <v>396</v>
      </c>
      <c r="C687" s="161" t="s">
        <v>397</v>
      </c>
      <c r="D687" s="161" t="s">
        <v>551</v>
      </c>
      <c r="E687" s="161" t="s">
        <v>130</v>
      </c>
      <c r="F687" s="192">
        <v>19.833154672260399</v>
      </c>
      <c r="G687" s="192">
        <v>2.2515448193099985</v>
      </c>
      <c r="H687" s="192">
        <v>17.5816098529504</v>
      </c>
      <c r="I687" s="193">
        <f t="shared" si="111"/>
        <v>0.1135242908410893</v>
      </c>
      <c r="J687" s="193">
        <f t="shared" si="112"/>
        <v>0.88647570915891072</v>
      </c>
      <c r="K687" s="138">
        <v>0</v>
      </c>
      <c r="L687" s="192">
        <f t="shared" si="113"/>
        <v>0</v>
      </c>
      <c r="M687" s="192">
        <f t="shared" si="114"/>
        <v>0</v>
      </c>
      <c r="N687" s="192">
        <f t="shared" si="115"/>
        <v>0</v>
      </c>
      <c r="O687" s="192">
        <v>604.06843551086888</v>
      </c>
      <c r="P687" s="192">
        <f t="shared" si="116"/>
        <v>0</v>
      </c>
      <c r="Q687" s="192">
        <f t="shared" si="117"/>
        <v>68.576440760857665</v>
      </c>
      <c r="R687" s="192">
        <f t="shared" si="118"/>
        <v>535.49199475001126</v>
      </c>
      <c r="S687" s="192">
        <f t="shared" si="119"/>
        <v>0</v>
      </c>
      <c r="T687" s="192">
        <f t="shared" si="120"/>
        <v>68.576440760857665</v>
      </c>
      <c r="U687" s="192">
        <f t="shared" si="121"/>
        <v>535.49199475001126</v>
      </c>
    </row>
    <row r="688" spans="1:21" s="137" customFormat="1" ht="12">
      <c r="A688" s="161">
        <v>1636</v>
      </c>
      <c r="B688" s="161" t="s">
        <v>396</v>
      </c>
      <c r="C688" s="161" t="s">
        <v>397</v>
      </c>
      <c r="D688" s="161" t="s">
        <v>552</v>
      </c>
      <c r="E688" s="161" t="s">
        <v>130</v>
      </c>
      <c r="F688" s="192">
        <v>0</v>
      </c>
      <c r="G688" s="192">
        <v>0</v>
      </c>
      <c r="H688" s="192">
        <v>0</v>
      </c>
      <c r="I688" s="193">
        <f t="shared" si="111"/>
        <v>0</v>
      </c>
      <c r="J688" s="193">
        <f t="shared" si="112"/>
        <v>1</v>
      </c>
      <c r="K688" s="138">
        <v>0</v>
      </c>
      <c r="L688" s="192">
        <f t="shared" si="113"/>
        <v>0</v>
      </c>
      <c r="M688" s="192">
        <f t="shared" si="114"/>
        <v>0</v>
      </c>
      <c r="N688" s="192">
        <f t="shared" si="115"/>
        <v>0</v>
      </c>
      <c r="O688" s="192">
        <v>36.060433064694081</v>
      </c>
      <c r="P688" s="192">
        <f t="shared" si="116"/>
        <v>0</v>
      </c>
      <c r="Q688" s="192">
        <f t="shared" si="117"/>
        <v>0</v>
      </c>
      <c r="R688" s="192">
        <f t="shared" si="118"/>
        <v>36.060433064694081</v>
      </c>
      <c r="S688" s="192">
        <f t="shared" si="119"/>
        <v>0</v>
      </c>
      <c r="T688" s="192">
        <f t="shared" si="120"/>
        <v>0</v>
      </c>
      <c r="U688" s="192">
        <f t="shared" si="121"/>
        <v>36.060433064694081</v>
      </c>
    </row>
    <row r="689" spans="1:21" s="137" customFormat="1" ht="12">
      <c r="A689" s="161">
        <v>1637</v>
      </c>
      <c r="B689" s="161" t="s">
        <v>396</v>
      </c>
      <c r="C689" s="161" t="s">
        <v>397</v>
      </c>
      <c r="D689" s="161" t="s">
        <v>553</v>
      </c>
      <c r="E689" s="161" t="s">
        <v>130</v>
      </c>
      <c r="F689" s="192">
        <v>45.608680077429995</v>
      </c>
      <c r="G689" s="192">
        <v>7.2847974038299981</v>
      </c>
      <c r="H689" s="192">
        <v>38.323882673599996</v>
      </c>
      <c r="I689" s="193">
        <f t="shared" si="111"/>
        <v>0.15972392517087922</v>
      </c>
      <c r="J689" s="193">
        <f t="shared" si="112"/>
        <v>0.84027607482912081</v>
      </c>
      <c r="K689" s="138">
        <v>0</v>
      </c>
      <c r="L689" s="192">
        <f t="shared" si="113"/>
        <v>0</v>
      </c>
      <c r="M689" s="192">
        <f t="shared" si="114"/>
        <v>0</v>
      </c>
      <c r="N689" s="192">
        <f t="shared" si="115"/>
        <v>0</v>
      </c>
      <c r="O689" s="192">
        <v>396.02491029263967</v>
      </c>
      <c r="P689" s="192">
        <f t="shared" si="116"/>
        <v>0</v>
      </c>
      <c r="Q689" s="192">
        <f t="shared" si="117"/>
        <v>63.254653137385731</v>
      </c>
      <c r="R689" s="192">
        <f t="shared" si="118"/>
        <v>332.77025715525394</v>
      </c>
      <c r="S689" s="192">
        <f t="shared" si="119"/>
        <v>0</v>
      </c>
      <c r="T689" s="192">
        <f t="shared" si="120"/>
        <v>63.254653137385731</v>
      </c>
      <c r="U689" s="192">
        <f t="shared" si="121"/>
        <v>332.77025715525394</v>
      </c>
    </row>
    <row r="690" spans="1:21" s="137" customFormat="1" ht="12">
      <c r="A690" s="161">
        <v>1638</v>
      </c>
      <c r="B690" s="161" t="s">
        <v>396</v>
      </c>
      <c r="C690" s="161" t="s">
        <v>397</v>
      </c>
      <c r="D690" s="161" t="s">
        <v>553</v>
      </c>
      <c r="E690" s="161" t="s">
        <v>130</v>
      </c>
      <c r="F690" s="192">
        <v>38.494183925682186</v>
      </c>
      <c r="G690" s="192">
        <v>0</v>
      </c>
      <c r="H690" s="192">
        <v>38.494183925682186</v>
      </c>
      <c r="I690" s="193">
        <f t="shared" si="111"/>
        <v>0</v>
      </c>
      <c r="J690" s="193">
        <f t="shared" si="112"/>
        <v>1</v>
      </c>
      <c r="K690" s="138">
        <v>0</v>
      </c>
      <c r="L690" s="192">
        <f t="shared" si="113"/>
        <v>0</v>
      </c>
      <c r="M690" s="192">
        <f t="shared" si="114"/>
        <v>0</v>
      </c>
      <c r="N690" s="192">
        <f t="shared" si="115"/>
        <v>0</v>
      </c>
      <c r="O690" s="192">
        <v>0</v>
      </c>
      <c r="P690" s="192">
        <f t="shared" si="116"/>
        <v>0</v>
      </c>
      <c r="Q690" s="192">
        <f t="shared" si="117"/>
        <v>0</v>
      </c>
      <c r="R690" s="192">
        <f t="shared" si="118"/>
        <v>0</v>
      </c>
      <c r="S690" s="192">
        <f t="shared" si="119"/>
        <v>0</v>
      </c>
      <c r="T690" s="192">
        <f t="shared" si="120"/>
        <v>0</v>
      </c>
      <c r="U690" s="192">
        <f t="shared" si="121"/>
        <v>0</v>
      </c>
    </row>
    <row r="691" spans="1:21" s="137" customFormat="1" ht="12">
      <c r="A691" s="161">
        <v>1639</v>
      </c>
      <c r="B691" s="161" t="s">
        <v>396</v>
      </c>
      <c r="C691" s="161" t="s">
        <v>397</v>
      </c>
      <c r="D691" s="161" t="s">
        <v>553</v>
      </c>
      <c r="E691" s="161" t="s">
        <v>130</v>
      </c>
      <c r="F691" s="192">
        <v>25.332377650960002</v>
      </c>
      <c r="G691" s="192">
        <v>0</v>
      </c>
      <c r="H691" s="192">
        <v>25.332377650960002</v>
      </c>
      <c r="I691" s="193">
        <f t="shared" si="111"/>
        <v>0</v>
      </c>
      <c r="J691" s="193">
        <f t="shared" si="112"/>
        <v>1</v>
      </c>
      <c r="K691" s="138">
        <v>0</v>
      </c>
      <c r="L691" s="192">
        <f t="shared" si="113"/>
        <v>0</v>
      </c>
      <c r="M691" s="192">
        <f t="shared" si="114"/>
        <v>0</v>
      </c>
      <c r="N691" s="192">
        <f t="shared" si="115"/>
        <v>0</v>
      </c>
      <c r="O691" s="192">
        <v>29.71156633312328</v>
      </c>
      <c r="P691" s="192">
        <f t="shared" si="116"/>
        <v>0</v>
      </c>
      <c r="Q691" s="192">
        <f t="shared" si="117"/>
        <v>0</v>
      </c>
      <c r="R691" s="192">
        <f t="shared" si="118"/>
        <v>29.71156633312328</v>
      </c>
      <c r="S691" s="192">
        <f t="shared" si="119"/>
        <v>0</v>
      </c>
      <c r="T691" s="192">
        <f t="shared" si="120"/>
        <v>0</v>
      </c>
      <c r="U691" s="192">
        <f t="shared" si="121"/>
        <v>29.71156633312328</v>
      </c>
    </row>
    <row r="692" spans="1:21" s="137" customFormat="1" ht="12">
      <c r="A692" s="161">
        <v>1640</v>
      </c>
      <c r="B692" s="161" t="s">
        <v>396</v>
      </c>
      <c r="C692" s="161" t="s">
        <v>397</v>
      </c>
      <c r="D692" s="161" t="s">
        <v>553</v>
      </c>
      <c r="E692" s="161" t="s">
        <v>130</v>
      </c>
      <c r="F692" s="192">
        <v>26.342737762439999</v>
      </c>
      <c r="G692" s="192">
        <v>22.106147070799999</v>
      </c>
      <c r="H692" s="192">
        <v>4.23659069164</v>
      </c>
      <c r="I692" s="193">
        <f t="shared" si="111"/>
        <v>0.83917424491540071</v>
      </c>
      <c r="J692" s="193">
        <f t="shared" si="112"/>
        <v>0.16082575508459929</v>
      </c>
      <c r="K692" s="138">
        <v>85.726134504699999</v>
      </c>
      <c r="L692" s="192">
        <f t="shared" si="113"/>
        <v>0</v>
      </c>
      <c r="M692" s="192">
        <f t="shared" si="114"/>
        <v>71.939164192497699</v>
      </c>
      <c r="N692" s="192">
        <f t="shared" si="115"/>
        <v>13.786970312202298</v>
      </c>
      <c r="O692" s="192">
        <v>896.33366137759822</v>
      </c>
      <c r="P692" s="192">
        <f t="shared" si="116"/>
        <v>0</v>
      </c>
      <c r="Q692" s="192">
        <f t="shared" si="117"/>
        <v>752.18012347880244</v>
      </c>
      <c r="R692" s="192">
        <f t="shared" si="118"/>
        <v>144.15353789879578</v>
      </c>
      <c r="S692" s="192">
        <f t="shared" si="119"/>
        <v>0</v>
      </c>
      <c r="T692" s="192">
        <f t="shared" si="120"/>
        <v>824.11928767130019</v>
      </c>
      <c r="U692" s="192">
        <f t="shared" si="121"/>
        <v>157.94050821099808</v>
      </c>
    </row>
    <row r="693" spans="1:21" s="137" customFormat="1" ht="12">
      <c r="A693" s="161">
        <v>1641</v>
      </c>
      <c r="B693" s="161" t="s">
        <v>396</v>
      </c>
      <c r="C693" s="161" t="s">
        <v>397</v>
      </c>
      <c r="D693" s="161" t="s">
        <v>553</v>
      </c>
      <c r="E693" s="161" t="s">
        <v>130</v>
      </c>
      <c r="F693" s="192">
        <v>40.828435892500003</v>
      </c>
      <c r="G693" s="192">
        <v>40.828435892500003</v>
      </c>
      <c r="H693" s="192">
        <v>0</v>
      </c>
      <c r="I693" s="193">
        <f t="shared" si="111"/>
        <v>1</v>
      </c>
      <c r="J693" s="193">
        <f t="shared" si="112"/>
        <v>0</v>
      </c>
      <c r="K693" s="138">
        <v>68.580907603699998</v>
      </c>
      <c r="L693" s="192">
        <f t="shared" si="113"/>
        <v>0</v>
      </c>
      <c r="M693" s="192">
        <f t="shared" si="114"/>
        <v>68.580907603699998</v>
      </c>
      <c r="N693" s="192">
        <f t="shared" si="115"/>
        <v>0</v>
      </c>
      <c r="O693" s="192">
        <v>689.75423726632937</v>
      </c>
      <c r="P693" s="192">
        <f t="shared" si="116"/>
        <v>0</v>
      </c>
      <c r="Q693" s="192">
        <f t="shared" si="117"/>
        <v>689.75423726632937</v>
      </c>
      <c r="R693" s="192">
        <f t="shared" si="118"/>
        <v>0</v>
      </c>
      <c r="S693" s="192">
        <f t="shared" si="119"/>
        <v>0</v>
      </c>
      <c r="T693" s="192">
        <f t="shared" si="120"/>
        <v>758.33514487002935</v>
      </c>
      <c r="U693" s="192">
        <f t="shared" si="121"/>
        <v>0</v>
      </c>
    </row>
    <row r="694" spans="1:21" s="137" customFormat="1" ht="12">
      <c r="A694" s="161">
        <v>1642</v>
      </c>
      <c r="B694" s="161" t="s">
        <v>396</v>
      </c>
      <c r="C694" s="161" t="s">
        <v>397</v>
      </c>
      <c r="D694" s="161" t="s">
        <v>553</v>
      </c>
      <c r="E694" s="161" t="s">
        <v>130</v>
      </c>
      <c r="F694" s="192">
        <v>30.861167447160998</v>
      </c>
      <c r="G694" s="192">
        <v>0.44021564446099859</v>
      </c>
      <c r="H694" s="192">
        <v>30.420951802699999</v>
      </c>
      <c r="I694" s="193">
        <f t="shared" si="111"/>
        <v>1.4264387282649452E-2</v>
      </c>
      <c r="J694" s="193">
        <f t="shared" si="112"/>
        <v>0.98573561271735055</v>
      </c>
      <c r="K694" s="138">
        <v>0</v>
      </c>
      <c r="L694" s="192">
        <f t="shared" si="113"/>
        <v>0</v>
      </c>
      <c r="M694" s="192">
        <f t="shared" si="114"/>
        <v>0</v>
      </c>
      <c r="N694" s="192">
        <f t="shared" si="115"/>
        <v>0</v>
      </c>
      <c r="O694" s="192">
        <v>200.78093716246875</v>
      </c>
      <c r="P694" s="192">
        <f t="shared" si="116"/>
        <v>0</v>
      </c>
      <c r="Q694" s="192">
        <f t="shared" si="117"/>
        <v>2.8640170466587578</v>
      </c>
      <c r="R694" s="192">
        <f t="shared" si="118"/>
        <v>197.91692011581</v>
      </c>
      <c r="S694" s="192">
        <f t="shared" si="119"/>
        <v>0</v>
      </c>
      <c r="T694" s="192">
        <f t="shared" si="120"/>
        <v>2.8640170466587578</v>
      </c>
      <c r="U694" s="192">
        <f t="shared" si="121"/>
        <v>197.91692011581</v>
      </c>
    </row>
    <row r="695" spans="1:21" s="137" customFormat="1" ht="12">
      <c r="A695" s="161">
        <v>1643</v>
      </c>
      <c r="B695" s="161" t="s">
        <v>396</v>
      </c>
      <c r="C695" s="161" t="s">
        <v>397</v>
      </c>
      <c r="D695" s="161" t="s">
        <v>553</v>
      </c>
      <c r="E695" s="161" t="s">
        <v>130</v>
      </c>
      <c r="F695" s="192">
        <v>26.326315439736</v>
      </c>
      <c r="G695" s="192">
        <v>0.73544768693599849</v>
      </c>
      <c r="H695" s="192">
        <v>25.590867752800001</v>
      </c>
      <c r="I695" s="193">
        <f t="shared" si="111"/>
        <v>2.7935838139580293E-2</v>
      </c>
      <c r="J695" s="193">
        <f t="shared" si="112"/>
        <v>0.97206416186041966</v>
      </c>
      <c r="K695" s="138">
        <v>0</v>
      </c>
      <c r="L695" s="192">
        <f t="shared" si="113"/>
        <v>0</v>
      </c>
      <c r="M695" s="192">
        <f t="shared" si="114"/>
        <v>0</v>
      </c>
      <c r="N695" s="192">
        <f t="shared" si="115"/>
        <v>0</v>
      </c>
      <c r="O695" s="192">
        <v>11.103821568311021</v>
      </c>
      <c r="P695" s="192">
        <f t="shared" si="116"/>
        <v>0</v>
      </c>
      <c r="Q695" s="192">
        <f t="shared" si="117"/>
        <v>0.3101945620631173</v>
      </c>
      <c r="R695" s="192">
        <f t="shared" si="118"/>
        <v>10.793627006247904</v>
      </c>
      <c r="S695" s="192">
        <f t="shared" si="119"/>
        <v>0</v>
      </c>
      <c r="T695" s="192">
        <f t="shared" si="120"/>
        <v>0.3101945620631173</v>
      </c>
      <c r="U695" s="192">
        <f t="shared" si="121"/>
        <v>10.793627006247904</v>
      </c>
    </row>
    <row r="696" spans="1:21" s="137" customFormat="1" ht="12">
      <c r="A696" s="161">
        <v>1644</v>
      </c>
      <c r="B696" s="161" t="s">
        <v>396</v>
      </c>
      <c r="C696" s="161" t="s">
        <v>397</v>
      </c>
      <c r="D696" s="161" t="s">
        <v>553</v>
      </c>
      <c r="E696" s="161" t="s">
        <v>130</v>
      </c>
      <c r="F696" s="192">
        <v>38.163090931200003</v>
      </c>
      <c r="G696" s="192">
        <v>38.163090931200003</v>
      </c>
      <c r="H696" s="192">
        <v>0</v>
      </c>
      <c r="I696" s="193">
        <f t="shared" si="111"/>
        <v>1</v>
      </c>
      <c r="J696" s="193">
        <f t="shared" si="112"/>
        <v>0</v>
      </c>
      <c r="K696" s="138">
        <v>92.461759358600005</v>
      </c>
      <c r="L696" s="192">
        <f t="shared" si="113"/>
        <v>0</v>
      </c>
      <c r="M696" s="192">
        <f t="shared" si="114"/>
        <v>92.461759358600005</v>
      </c>
      <c r="N696" s="192">
        <f t="shared" si="115"/>
        <v>0</v>
      </c>
      <c r="O696" s="192">
        <v>241.92611697150193</v>
      </c>
      <c r="P696" s="192">
        <f t="shared" si="116"/>
        <v>0</v>
      </c>
      <c r="Q696" s="192">
        <f t="shared" si="117"/>
        <v>241.92611697150193</v>
      </c>
      <c r="R696" s="192">
        <f t="shared" si="118"/>
        <v>0</v>
      </c>
      <c r="S696" s="192">
        <f t="shared" si="119"/>
        <v>0</v>
      </c>
      <c r="T696" s="192">
        <f t="shared" si="120"/>
        <v>334.3878763301019</v>
      </c>
      <c r="U696" s="192">
        <f t="shared" si="121"/>
        <v>0</v>
      </c>
    </row>
    <row r="697" spans="1:21" s="137" customFormat="1" ht="12">
      <c r="A697" s="161">
        <v>1645</v>
      </c>
      <c r="B697" s="161" t="s">
        <v>396</v>
      </c>
      <c r="C697" s="161" t="s">
        <v>397</v>
      </c>
      <c r="D697" s="161" t="s">
        <v>554</v>
      </c>
      <c r="E697" s="161" t="s">
        <v>130</v>
      </c>
      <c r="F697" s="192">
        <v>40.969331502599999</v>
      </c>
      <c r="G697" s="192">
        <v>40.969331502599999</v>
      </c>
      <c r="H697" s="192">
        <v>0</v>
      </c>
      <c r="I697" s="193">
        <f t="shared" si="111"/>
        <v>1</v>
      </c>
      <c r="J697" s="193">
        <f t="shared" si="112"/>
        <v>0</v>
      </c>
      <c r="K697" s="138">
        <v>121.853576903</v>
      </c>
      <c r="L697" s="192">
        <f t="shared" si="113"/>
        <v>0</v>
      </c>
      <c r="M697" s="192">
        <f t="shared" si="114"/>
        <v>121.853576903</v>
      </c>
      <c r="N697" s="192">
        <f t="shared" si="115"/>
        <v>0</v>
      </c>
      <c r="O697" s="192">
        <v>2899.7924760361316</v>
      </c>
      <c r="P697" s="192">
        <f t="shared" si="116"/>
        <v>0</v>
      </c>
      <c r="Q697" s="192">
        <f t="shared" si="117"/>
        <v>2899.7924760361316</v>
      </c>
      <c r="R697" s="192">
        <f t="shared" si="118"/>
        <v>0</v>
      </c>
      <c r="S697" s="192">
        <f t="shared" si="119"/>
        <v>0</v>
      </c>
      <c r="T697" s="192">
        <f t="shared" si="120"/>
        <v>3021.6460529391316</v>
      </c>
      <c r="U697" s="192">
        <f t="shared" si="121"/>
        <v>0</v>
      </c>
    </row>
    <row r="698" spans="1:21" s="137" customFormat="1" ht="12">
      <c r="A698" s="161">
        <v>1646</v>
      </c>
      <c r="B698" s="161" t="s">
        <v>396</v>
      </c>
      <c r="C698" s="161" t="s">
        <v>397</v>
      </c>
      <c r="D698" s="161" t="s">
        <v>554</v>
      </c>
      <c r="E698" s="161" t="s">
        <v>130</v>
      </c>
      <c r="F698" s="192">
        <v>42.059960571200001</v>
      </c>
      <c r="G698" s="192">
        <v>42.059960571200001</v>
      </c>
      <c r="H698" s="192">
        <v>0</v>
      </c>
      <c r="I698" s="193">
        <f t="shared" si="111"/>
        <v>1</v>
      </c>
      <c r="J698" s="193">
        <f t="shared" si="112"/>
        <v>0</v>
      </c>
      <c r="K698" s="138">
        <v>0</v>
      </c>
      <c r="L698" s="192">
        <f t="shared" si="113"/>
        <v>0</v>
      </c>
      <c r="M698" s="192">
        <f t="shared" si="114"/>
        <v>0</v>
      </c>
      <c r="N698" s="192">
        <f t="shared" si="115"/>
        <v>0</v>
      </c>
      <c r="O698" s="192">
        <v>1468.1553130533832</v>
      </c>
      <c r="P698" s="192">
        <f t="shared" si="116"/>
        <v>0</v>
      </c>
      <c r="Q698" s="192">
        <f t="shared" si="117"/>
        <v>1468.1553130533832</v>
      </c>
      <c r="R698" s="192">
        <f t="shared" si="118"/>
        <v>0</v>
      </c>
      <c r="S698" s="192">
        <f t="shared" si="119"/>
        <v>0</v>
      </c>
      <c r="T698" s="192">
        <f t="shared" si="120"/>
        <v>1468.1553130533832</v>
      </c>
      <c r="U698" s="192">
        <f t="shared" si="121"/>
        <v>0</v>
      </c>
    </row>
    <row r="699" spans="1:21" s="137" customFormat="1" ht="12">
      <c r="A699" s="161">
        <v>1647</v>
      </c>
      <c r="B699" s="161" t="s">
        <v>396</v>
      </c>
      <c r="C699" s="161" t="s">
        <v>397</v>
      </c>
      <c r="D699" s="161" t="s">
        <v>554</v>
      </c>
      <c r="E699" s="161" t="s">
        <v>130</v>
      </c>
      <c r="F699" s="192">
        <v>39.234116478300002</v>
      </c>
      <c r="G699" s="192">
        <v>39.234116478300002</v>
      </c>
      <c r="H699" s="192">
        <v>0</v>
      </c>
      <c r="I699" s="193">
        <f t="shared" si="111"/>
        <v>1</v>
      </c>
      <c r="J699" s="193">
        <f t="shared" si="112"/>
        <v>0</v>
      </c>
      <c r="K699" s="138">
        <v>0</v>
      </c>
      <c r="L699" s="192">
        <f t="shared" si="113"/>
        <v>0</v>
      </c>
      <c r="M699" s="192">
        <f t="shared" si="114"/>
        <v>0</v>
      </c>
      <c r="N699" s="192">
        <f t="shared" si="115"/>
        <v>0</v>
      </c>
      <c r="O699" s="192">
        <v>326.59272273344129</v>
      </c>
      <c r="P699" s="192">
        <f t="shared" si="116"/>
        <v>0</v>
      </c>
      <c r="Q699" s="192">
        <f t="shared" si="117"/>
        <v>326.59272273344129</v>
      </c>
      <c r="R699" s="192">
        <f t="shared" si="118"/>
        <v>0</v>
      </c>
      <c r="S699" s="192">
        <f t="shared" si="119"/>
        <v>0</v>
      </c>
      <c r="T699" s="192">
        <f t="shared" si="120"/>
        <v>326.59272273344129</v>
      </c>
      <c r="U699" s="192">
        <f t="shared" si="121"/>
        <v>0</v>
      </c>
    </row>
    <row r="700" spans="1:21" s="137" customFormat="1" ht="12">
      <c r="A700" s="161">
        <v>1648</v>
      </c>
      <c r="B700" s="161" t="s">
        <v>396</v>
      </c>
      <c r="C700" s="161" t="s">
        <v>397</v>
      </c>
      <c r="D700" s="161" t="s">
        <v>554</v>
      </c>
      <c r="E700" s="161" t="s">
        <v>130</v>
      </c>
      <c r="F700" s="192">
        <v>39.9096265477</v>
      </c>
      <c r="G700" s="192">
        <v>39.9096265477</v>
      </c>
      <c r="H700" s="192">
        <v>0</v>
      </c>
      <c r="I700" s="193">
        <f t="shared" si="111"/>
        <v>1</v>
      </c>
      <c r="J700" s="193">
        <f t="shared" si="112"/>
        <v>0</v>
      </c>
      <c r="K700" s="138">
        <v>112.056304388</v>
      </c>
      <c r="L700" s="192">
        <f t="shared" si="113"/>
        <v>0</v>
      </c>
      <c r="M700" s="192">
        <f t="shared" si="114"/>
        <v>112.056304388</v>
      </c>
      <c r="N700" s="192">
        <f t="shared" si="115"/>
        <v>0</v>
      </c>
      <c r="O700" s="192">
        <v>809.54354784374596</v>
      </c>
      <c r="P700" s="192">
        <f t="shared" si="116"/>
        <v>0</v>
      </c>
      <c r="Q700" s="192">
        <f t="shared" si="117"/>
        <v>809.54354784374596</v>
      </c>
      <c r="R700" s="192">
        <f t="shared" si="118"/>
        <v>0</v>
      </c>
      <c r="S700" s="192">
        <f t="shared" si="119"/>
        <v>0</v>
      </c>
      <c r="T700" s="192">
        <f t="shared" si="120"/>
        <v>921.5998522317459</v>
      </c>
      <c r="U700" s="192">
        <f t="shared" si="121"/>
        <v>0</v>
      </c>
    </row>
    <row r="701" spans="1:21" s="137" customFormat="1" ht="12">
      <c r="A701" s="161">
        <v>1649</v>
      </c>
      <c r="B701" s="161" t="s">
        <v>396</v>
      </c>
      <c r="C701" s="161" t="s">
        <v>397</v>
      </c>
      <c r="D701" s="161" t="s">
        <v>554</v>
      </c>
      <c r="E701" s="161" t="s">
        <v>130</v>
      </c>
      <c r="F701" s="192">
        <v>46.407144200200001</v>
      </c>
      <c r="G701" s="192">
        <v>46.407144200200001</v>
      </c>
      <c r="H701" s="192">
        <v>0</v>
      </c>
      <c r="I701" s="193">
        <f t="shared" si="111"/>
        <v>1</v>
      </c>
      <c r="J701" s="193">
        <f t="shared" si="112"/>
        <v>0</v>
      </c>
      <c r="K701" s="138">
        <v>0</v>
      </c>
      <c r="L701" s="192">
        <f t="shared" si="113"/>
        <v>0</v>
      </c>
      <c r="M701" s="192">
        <f t="shared" si="114"/>
        <v>0</v>
      </c>
      <c r="N701" s="192">
        <f t="shared" si="115"/>
        <v>0</v>
      </c>
      <c r="O701" s="192">
        <v>4004.9813635692703</v>
      </c>
      <c r="P701" s="192">
        <f t="shared" si="116"/>
        <v>0</v>
      </c>
      <c r="Q701" s="192">
        <f t="shared" si="117"/>
        <v>4004.9813635692703</v>
      </c>
      <c r="R701" s="192">
        <f t="shared" si="118"/>
        <v>0</v>
      </c>
      <c r="S701" s="192">
        <f t="shared" si="119"/>
        <v>0</v>
      </c>
      <c r="T701" s="192">
        <f t="shared" si="120"/>
        <v>4004.9813635692703</v>
      </c>
      <c r="U701" s="192">
        <f t="shared" si="121"/>
        <v>0</v>
      </c>
    </row>
    <row r="702" spans="1:21" s="137" customFormat="1" ht="12">
      <c r="A702" s="161">
        <v>1650</v>
      </c>
      <c r="B702" s="161" t="s">
        <v>396</v>
      </c>
      <c r="C702" s="161" t="s">
        <v>397</v>
      </c>
      <c r="D702" s="161" t="s">
        <v>554</v>
      </c>
      <c r="E702" s="161" t="s">
        <v>130</v>
      </c>
      <c r="F702" s="192">
        <v>45.627795302899997</v>
      </c>
      <c r="G702" s="192">
        <v>45.627795302899997</v>
      </c>
      <c r="H702" s="192">
        <v>0</v>
      </c>
      <c r="I702" s="193">
        <f t="shared" si="111"/>
        <v>1</v>
      </c>
      <c r="J702" s="193">
        <f t="shared" si="112"/>
        <v>0</v>
      </c>
      <c r="K702" s="138">
        <v>0</v>
      </c>
      <c r="L702" s="192">
        <f t="shared" si="113"/>
        <v>0</v>
      </c>
      <c r="M702" s="192">
        <f t="shared" si="114"/>
        <v>0</v>
      </c>
      <c r="N702" s="192">
        <f t="shared" si="115"/>
        <v>0</v>
      </c>
      <c r="O702" s="192">
        <v>1736.9999999999975</v>
      </c>
      <c r="P702" s="192">
        <f t="shared" si="116"/>
        <v>0</v>
      </c>
      <c r="Q702" s="192">
        <f t="shared" si="117"/>
        <v>1736.9999999999975</v>
      </c>
      <c r="R702" s="192">
        <f t="shared" si="118"/>
        <v>0</v>
      </c>
      <c r="S702" s="192">
        <f t="shared" si="119"/>
        <v>0</v>
      </c>
      <c r="T702" s="192">
        <f t="shared" si="120"/>
        <v>1736.9999999999975</v>
      </c>
      <c r="U702" s="192">
        <f t="shared" si="121"/>
        <v>0</v>
      </c>
    </row>
    <row r="703" spans="1:21" s="137" customFormat="1" ht="12">
      <c r="A703" s="161">
        <v>1651</v>
      </c>
      <c r="B703" s="161" t="s">
        <v>396</v>
      </c>
      <c r="C703" s="161" t="s">
        <v>397</v>
      </c>
      <c r="D703" s="161" t="s">
        <v>554</v>
      </c>
      <c r="E703" s="161" t="s">
        <v>130</v>
      </c>
      <c r="F703" s="192">
        <v>102.9724603402</v>
      </c>
      <c r="G703" s="192">
        <v>0</v>
      </c>
      <c r="H703" s="192">
        <v>102.9724603402</v>
      </c>
      <c r="I703" s="193">
        <f t="shared" si="111"/>
        <v>0</v>
      </c>
      <c r="J703" s="193">
        <f t="shared" si="112"/>
        <v>1</v>
      </c>
      <c r="K703" s="138">
        <v>0</v>
      </c>
      <c r="L703" s="192">
        <f t="shared" si="113"/>
        <v>0</v>
      </c>
      <c r="M703" s="192">
        <f t="shared" si="114"/>
        <v>0</v>
      </c>
      <c r="N703" s="192">
        <f t="shared" si="115"/>
        <v>0</v>
      </c>
      <c r="O703" s="192">
        <v>5090.9999999999918</v>
      </c>
      <c r="P703" s="192">
        <f t="shared" si="116"/>
        <v>0</v>
      </c>
      <c r="Q703" s="192">
        <f t="shared" si="117"/>
        <v>0</v>
      </c>
      <c r="R703" s="192">
        <f t="shared" si="118"/>
        <v>5090.9999999999918</v>
      </c>
      <c r="S703" s="192">
        <f t="shared" si="119"/>
        <v>0</v>
      </c>
      <c r="T703" s="192">
        <f t="shared" si="120"/>
        <v>0</v>
      </c>
      <c r="U703" s="192">
        <f t="shared" si="121"/>
        <v>5090.9999999999918</v>
      </c>
    </row>
    <row r="704" spans="1:21" s="137" customFormat="1" ht="12">
      <c r="A704" s="161">
        <v>1653</v>
      </c>
      <c r="B704" s="161" t="s">
        <v>396</v>
      </c>
      <c r="C704" s="161" t="s">
        <v>397</v>
      </c>
      <c r="D704" s="161" t="s">
        <v>553</v>
      </c>
      <c r="E704" s="161" t="s">
        <v>130</v>
      </c>
      <c r="F704" s="192">
        <v>109.79602322935644</v>
      </c>
      <c r="G704" s="192">
        <v>0</v>
      </c>
      <c r="H704" s="192">
        <v>109.79602322935644</v>
      </c>
      <c r="I704" s="193">
        <f t="shared" si="111"/>
        <v>0</v>
      </c>
      <c r="J704" s="193">
        <f t="shared" si="112"/>
        <v>1</v>
      </c>
      <c r="K704" s="138">
        <v>3.9443995172199999</v>
      </c>
      <c r="L704" s="192">
        <f t="shared" si="113"/>
        <v>0</v>
      </c>
      <c r="M704" s="192">
        <f t="shared" si="114"/>
        <v>0</v>
      </c>
      <c r="N704" s="192">
        <f t="shared" si="115"/>
        <v>3.9443995172199999</v>
      </c>
      <c r="O704" s="192">
        <v>152.31922605777424</v>
      </c>
      <c r="P704" s="192">
        <f t="shared" si="116"/>
        <v>0</v>
      </c>
      <c r="Q704" s="192">
        <f t="shared" si="117"/>
        <v>0</v>
      </c>
      <c r="R704" s="192">
        <f t="shared" si="118"/>
        <v>152.31922605777424</v>
      </c>
      <c r="S704" s="192">
        <f t="shared" si="119"/>
        <v>0</v>
      </c>
      <c r="T704" s="192">
        <f t="shared" si="120"/>
        <v>0</v>
      </c>
      <c r="U704" s="192">
        <f t="shared" si="121"/>
        <v>156.26362557499425</v>
      </c>
    </row>
    <row r="705" spans="1:21" s="137" customFormat="1" ht="12">
      <c r="A705" s="161">
        <v>1654</v>
      </c>
      <c r="B705" s="161" t="s">
        <v>396</v>
      </c>
      <c r="C705" s="161" t="s">
        <v>397</v>
      </c>
      <c r="D705" s="161" t="s">
        <v>553</v>
      </c>
      <c r="E705" s="161" t="s">
        <v>130</v>
      </c>
      <c r="F705" s="192">
        <v>35.384805478899999</v>
      </c>
      <c r="G705" s="192">
        <v>0</v>
      </c>
      <c r="H705" s="192">
        <v>35.384805478899999</v>
      </c>
      <c r="I705" s="193">
        <f t="shared" si="111"/>
        <v>0</v>
      </c>
      <c r="J705" s="193">
        <f t="shared" si="112"/>
        <v>1</v>
      </c>
      <c r="K705" s="138">
        <v>0</v>
      </c>
      <c r="L705" s="192">
        <f t="shared" si="113"/>
        <v>0</v>
      </c>
      <c r="M705" s="192">
        <f t="shared" si="114"/>
        <v>0</v>
      </c>
      <c r="N705" s="192">
        <f t="shared" si="115"/>
        <v>0</v>
      </c>
      <c r="O705" s="192">
        <v>5.6761514489345073</v>
      </c>
      <c r="P705" s="192">
        <f t="shared" si="116"/>
        <v>0</v>
      </c>
      <c r="Q705" s="192">
        <f t="shared" si="117"/>
        <v>0</v>
      </c>
      <c r="R705" s="192">
        <f t="shared" si="118"/>
        <v>5.6761514489345073</v>
      </c>
      <c r="S705" s="192">
        <f t="shared" si="119"/>
        <v>0</v>
      </c>
      <c r="T705" s="192">
        <f t="shared" si="120"/>
        <v>0</v>
      </c>
      <c r="U705" s="192">
        <f t="shared" si="121"/>
        <v>5.6761514489345073</v>
      </c>
    </row>
    <row r="706" spans="1:21" s="137" customFormat="1" ht="12">
      <c r="A706" s="161">
        <v>1655</v>
      </c>
      <c r="B706" s="161" t="s">
        <v>396</v>
      </c>
      <c r="C706" s="161" t="s">
        <v>397</v>
      </c>
      <c r="D706" s="161" t="s">
        <v>552</v>
      </c>
      <c r="E706" s="161" t="s">
        <v>130</v>
      </c>
      <c r="F706" s="192">
        <v>0</v>
      </c>
      <c r="G706" s="192">
        <v>0</v>
      </c>
      <c r="H706" s="192">
        <v>0</v>
      </c>
      <c r="I706" s="193">
        <f t="shared" si="111"/>
        <v>0</v>
      </c>
      <c r="J706" s="193">
        <f t="shared" si="112"/>
        <v>1</v>
      </c>
      <c r="K706" s="138">
        <v>0</v>
      </c>
      <c r="L706" s="192">
        <f t="shared" si="113"/>
        <v>0</v>
      </c>
      <c r="M706" s="192">
        <f t="shared" si="114"/>
        <v>0</v>
      </c>
      <c r="N706" s="192">
        <f t="shared" si="115"/>
        <v>0</v>
      </c>
      <c r="O706" s="192">
        <v>0</v>
      </c>
      <c r="P706" s="192">
        <f t="shared" si="116"/>
        <v>0</v>
      </c>
      <c r="Q706" s="192">
        <f t="shared" si="117"/>
        <v>0</v>
      </c>
      <c r="R706" s="192">
        <f t="shared" si="118"/>
        <v>0</v>
      </c>
      <c r="S706" s="192">
        <f t="shared" si="119"/>
        <v>0</v>
      </c>
      <c r="T706" s="192">
        <f t="shared" si="120"/>
        <v>0</v>
      </c>
      <c r="U706" s="192">
        <f t="shared" si="121"/>
        <v>0</v>
      </c>
    </row>
    <row r="707" spans="1:21" s="137" customFormat="1" ht="12">
      <c r="A707" s="161">
        <v>1656</v>
      </c>
      <c r="B707" s="161" t="s">
        <v>396</v>
      </c>
      <c r="C707" s="161" t="s">
        <v>397</v>
      </c>
      <c r="D707" s="161" t="s">
        <v>552</v>
      </c>
      <c r="E707" s="161" t="s">
        <v>130</v>
      </c>
      <c r="F707" s="192">
        <v>0</v>
      </c>
      <c r="G707" s="192">
        <v>0</v>
      </c>
      <c r="H707" s="192">
        <v>0</v>
      </c>
      <c r="I707" s="193">
        <f t="shared" si="111"/>
        <v>0</v>
      </c>
      <c r="J707" s="193">
        <f t="shared" si="112"/>
        <v>1</v>
      </c>
      <c r="K707" s="138">
        <v>0</v>
      </c>
      <c r="L707" s="192">
        <f t="shared" si="113"/>
        <v>0</v>
      </c>
      <c r="M707" s="192">
        <f t="shared" si="114"/>
        <v>0</v>
      </c>
      <c r="N707" s="192">
        <f t="shared" si="115"/>
        <v>0</v>
      </c>
      <c r="O707" s="192">
        <v>14.434664082491103</v>
      </c>
      <c r="P707" s="192">
        <f t="shared" si="116"/>
        <v>0</v>
      </c>
      <c r="Q707" s="192">
        <f t="shared" si="117"/>
        <v>0</v>
      </c>
      <c r="R707" s="192">
        <f t="shared" si="118"/>
        <v>14.434664082491103</v>
      </c>
      <c r="S707" s="192">
        <f t="shared" si="119"/>
        <v>0</v>
      </c>
      <c r="T707" s="192">
        <f t="shared" si="120"/>
        <v>0</v>
      </c>
      <c r="U707" s="192">
        <f t="shared" si="121"/>
        <v>14.434664082491103</v>
      </c>
    </row>
    <row r="708" spans="1:21" s="137" customFormat="1" ht="12">
      <c r="A708" s="161">
        <v>1657</v>
      </c>
      <c r="B708" s="161" t="s">
        <v>396</v>
      </c>
      <c r="C708" s="161" t="s">
        <v>455</v>
      </c>
      <c r="D708" s="161" t="s">
        <v>555</v>
      </c>
      <c r="E708" s="161" t="s">
        <v>130</v>
      </c>
      <c r="F708" s="192">
        <v>198.3656952182474</v>
      </c>
      <c r="G708" s="192">
        <v>2.7888245066399975</v>
      </c>
      <c r="H708" s="192">
        <v>195.5768707116074</v>
      </c>
      <c r="I708" s="193">
        <f t="shared" si="111"/>
        <v>1.4059006037166134E-2</v>
      </c>
      <c r="J708" s="193">
        <f t="shared" si="112"/>
        <v>0.98594099396283386</v>
      </c>
      <c r="K708" s="138">
        <v>12876.979825799999</v>
      </c>
      <c r="L708" s="192">
        <f t="shared" si="113"/>
        <v>0</v>
      </c>
      <c r="M708" s="192">
        <f t="shared" si="114"/>
        <v>181.0375371113887</v>
      </c>
      <c r="N708" s="192">
        <f t="shared" si="115"/>
        <v>12695.94228868861</v>
      </c>
      <c r="O708" s="192">
        <v>114.62484191049253</v>
      </c>
      <c r="P708" s="192">
        <f t="shared" si="116"/>
        <v>0</v>
      </c>
      <c r="Q708" s="192">
        <f t="shared" si="117"/>
        <v>1.6115113444288283</v>
      </c>
      <c r="R708" s="192">
        <f t="shared" si="118"/>
        <v>113.0133305660637</v>
      </c>
      <c r="S708" s="192">
        <f t="shared" si="119"/>
        <v>0</v>
      </c>
      <c r="T708" s="192">
        <f t="shared" si="120"/>
        <v>182.64904845581754</v>
      </c>
      <c r="U708" s="192">
        <f t="shared" si="121"/>
        <v>12808.955619254673</v>
      </c>
    </row>
    <row r="709" spans="1:21" s="137" customFormat="1" ht="12">
      <c r="A709" s="161">
        <v>1658</v>
      </c>
      <c r="B709" s="161" t="s">
        <v>396</v>
      </c>
      <c r="C709" s="161" t="s">
        <v>455</v>
      </c>
      <c r="D709" s="161" t="s">
        <v>555</v>
      </c>
      <c r="E709" s="161" t="s">
        <v>130</v>
      </c>
      <c r="F709" s="192">
        <v>122.642820625</v>
      </c>
      <c r="G709" s="192">
        <v>0</v>
      </c>
      <c r="H709" s="192">
        <v>122.642820625</v>
      </c>
      <c r="I709" s="193">
        <f t="shared" si="111"/>
        <v>0</v>
      </c>
      <c r="J709" s="193">
        <f t="shared" si="112"/>
        <v>1</v>
      </c>
      <c r="K709" s="138">
        <v>9756.5125059999991</v>
      </c>
      <c r="L709" s="192">
        <f t="shared" si="113"/>
        <v>0</v>
      </c>
      <c r="M709" s="192">
        <f t="shared" si="114"/>
        <v>0</v>
      </c>
      <c r="N709" s="192">
        <f t="shared" si="115"/>
        <v>9756.5125059999991</v>
      </c>
      <c r="O709" s="192">
        <v>0.11255861915068775</v>
      </c>
      <c r="P709" s="192">
        <f t="shared" si="116"/>
        <v>0</v>
      </c>
      <c r="Q709" s="192">
        <f t="shared" si="117"/>
        <v>0</v>
      </c>
      <c r="R709" s="192">
        <f t="shared" si="118"/>
        <v>0.11255861915068775</v>
      </c>
      <c r="S709" s="192">
        <f t="shared" si="119"/>
        <v>0</v>
      </c>
      <c r="T709" s="192">
        <f t="shared" si="120"/>
        <v>0</v>
      </c>
      <c r="U709" s="192">
        <f t="shared" si="121"/>
        <v>9756.6250646191493</v>
      </c>
    </row>
    <row r="710" spans="1:21" s="137" customFormat="1" ht="12">
      <c r="A710" s="161">
        <v>1661</v>
      </c>
      <c r="B710" s="161" t="s">
        <v>396</v>
      </c>
      <c r="C710" s="161" t="s">
        <v>397</v>
      </c>
      <c r="D710" s="161" t="s">
        <v>547</v>
      </c>
      <c r="E710" s="161" t="s">
        <v>271</v>
      </c>
      <c r="F710" s="192">
        <v>32.636413893399997</v>
      </c>
      <c r="G710" s="192">
        <v>0</v>
      </c>
      <c r="H710" s="192">
        <v>0</v>
      </c>
      <c r="I710" s="193">
        <f t="shared" si="111"/>
        <v>0</v>
      </c>
      <c r="J710" s="193">
        <f t="shared" si="112"/>
        <v>0</v>
      </c>
      <c r="K710" s="138">
        <v>0</v>
      </c>
      <c r="L710" s="192">
        <f t="shared" si="113"/>
        <v>0</v>
      </c>
      <c r="M710" s="192">
        <f t="shared" si="114"/>
        <v>0</v>
      </c>
      <c r="N710" s="192">
        <f t="shared" si="115"/>
        <v>0</v>
      </c>
      <c r="O710" s="192">
        <v>1568.7000852292435</v>
      </c>
      <c r="P710" s="192">
        <f t="shared" si="116"/>
        <v>1568.7000852292435</v>
      </c>
      <c r="Q710" s="192">
        <f t="shared" si="117"/>
        <v>0</v>
      </c>
      <c r="R710" s="192">
        <f t="shared" si="118"/>
        <v>0</v>
      </c>
      <c r="S710" s="192">
        <f t="shared" si="119"/>
        <v>1568.7000852292435</v>
      </c>
      <c r="T710" s="192">
        <f t="shared" si="120"/>
        <v>0</v>
      </c>
      <c r="U710" s="192">
        <f t="shared" si="121"/>
        <v>0</v>
      </c>
    </row>
    <row r="711" spans="1:21" s="137" customFormat="1" ht="12">
      <c r="A711" s="161">
        <v>1663</v>
      </c>
      <c r="B711" s="161" t="s">
        <v>396</v>
      </c>
      <c r="C711" s="161" t="s">
        <v>397</v>
      </c>
      <c r="D711" s="161" t="s">
        <v>552</v>
      </c>
      <c r="E711" s="161" t="s">
        <v>130</v>
      </c>
      <c r="F711" s="192">
        <v>98.349632929282137</v>
      </c>
      <c r="G711" s="192">
        <v>9.3713530082100078</v>
      </c>
      <c r="H711" s="192">
        <v>88.978279921072129</v>
      </c>
      <c r="I711" s="193">
        <f t="shared" si="111"/>
        <v>9.5286100507852814E-2</v>
      </c>
      <c r="J711" s="193">
        <f t="shared" si="112"/>
        <v>0.9047138994921472</v>
      </c>
      <c r="K711" s="138">
        <v>6309.5169990000004</v>
      </c>
      <c r="L711" s="192">
        <f t="shared" si="113"/>
        <v>0</v>
      </c>
      <c r="M711" s="192">
        <f t="shared" si="114"/>
        <v>601.20927092271995</v>
      </c>
      <c r="N711" s="192">
        <f t="shared" si="115"/>
        <v>5708.3077280772804</v>
      </c>
      <c r="O711" s="192">
        <v>1.0089169321048889E-13</v>
      </c>
      <c r="P711" s="192">
        <f t="shared" si="116"/>
        <v>0</v>
      </c>
      <c r="Q711" s="192">
        <f t="shared" si="117"/>
        <v>9.6135760196620956E-15</v>
      </c>
      <c r="R711" s="192">
        <f t="shared" si="118"/>
        <v>9.1278117190826799E-14</v>
      </c>
      <c r="S711" s="192">
        <f t="shared" si="119"/>
        <v>0</v>
      </c>
      <c r="T711" s="192">
        <f t="shared" si="120"/>
        <v>601.20927092271995</v>
      </c>
      <c r="U711" s="192">
        <f t="shared" si="121"/>
        <v>5708.3077280772804</v>
      </c>
    </row>
    <row r="712" spans="1:21" s="137" customFormat="1" ht="12">
      <c r="A712" s="161">
        <v>1664</v>
      </c>
      <c r="B712" s="161" t="s">
        <v>396</v>
      </c>
      <c r="C712" s="161" t="s">
        <v>397</v>
      </c>
      <c r="D712" s="161" t="s">
        <v>556</v>
      </c>
      <c r="E712" s="161" t="s">
        <v>130</v>
      </c>
      <c r="F712" s="192">
        <v>20.030475067681</v>
      </c>
      <c r="G712" s="192">
        <v>0</v>
      </c>
      <c r="H712" s="192">
        <v>20.030475067681</v>
      </c>
      <c r="I712" s="193">
        <f t="shared" si="111"/>
        <v>0</v>
      </c>
      <c r="J712" s="193">
        <f t="shared" si="112"/>
        <v>1</v>
      </c>
      <c r="K712" s="138">
        <v>0</v>
      </c>
      <c r="L712" s="192">
        <f t="shared" si="113"/>
        <v>0</v>
      </c>
      <c r="M712" s="192">
        <f t="shared" si="114"/>
        <v>0</v>
      </c>
      <c r="N712" s="192">
        <f t="shared" si="115"/>
        <v>0</v>
      </c>
      <c r="O712" s="192">
        <v>30.544993303670065</v>
      </c>
      <c r="P712" s="192">
        <f t="shared" si="116"/>
        <v>0</v>
      </c>
      <c r="Q712" s="192">
        <f t="shared" si="117"/>
        <v>0</v>
      </c>
      <c r="R712" s="192">
        <f t="shared" si="118"/>
        <v>30.544993303670065</v>
      </c>
      <c r="S712" s="192">
        <f t="shared" si="119"/>
        <v>0</v>
      </c>
      <c r="T712" s="192">
        <f t="shared" si="120"/>
        <v>0</v>
      </c>
      <c r="U712" s="192">
        <f t="shared" si="121"/>
        <v>30.544993303670065</v>
      </c>
    </row>
    <row r="713" spans="1:21" s="137" customFormat="1" ht="12">
      <c r="A713" s="161">
        <v>1665</v>
      </c>
      <c r="B713" s="161" t="s">
        <v>396</v>
      </c>
      <c r="C713" s="161" t="s">
        <v>455</v>
      </c>
      <c r="D713" s="161" t="s">
        <v>556</v>
      </c>
      <c r="E713" s="161" t="s">
        <v>130</v>
      </c>
      <c r="F713" s="192">
        <v>31.8590647430659</v>
      </c>
      <c r="G713" s="192">
        <v>0</v>
      </c>
      <c r="H713" s="192">
        <v>31.8590647430659</v>
      </c>
      <c r="I713" s="193">
        <f t="shared" si="111"/>
        <v>0</v>
      </c>
      <c r="J713" s="193">
        <f t="shared" si="112"/>
        <v>1</v>
      </c>
      <c r="K713" s="138">
        <v>2</v>
      </c>
      <c r="L713" s="192">
        <f t="shared" si="113"/>
        <v>0</v>
      </c>
      <c r="M713" s="192">
        <f t="shared" si="114"/>
        <v>0</v>
      </c>
      <c r="N713" s="192">
        <f t="shared" si="115"/>
        <v>2</v>
      </c>
      <c r="O713" s="192">
        <v>337.28257522133958</v>
      </c>
      <c r="P713" s="192">
        <f t="shared" si="116"/>
        <v>0</v>
      </c>
      <c r="Q713" s="192">
        <f t="shared" si="117"/>
        <v>0</v>
      </c>
      <c r="R713" s="192">
        <f t="shared" si="118"/>
        <v>337.28257522133958</v>
      </c>
      <c r="S713" s="192">
        <f t="shared" si="119"/>
        <v>0</v>
      </c>
      <c r="T713" s="192">
        <f t="shared" si="120"/>
        <v>0</v>
      </c>
      <c r="U713" s="192">
        <f t="shared" si="121"/>
        <v>339.28257522133958</v>
      </c>
    </row>
    <row r="714" spans="1:21" s="137" customFormat="1" ht="12">
      <c r="A714" s="161">
        <v>1666</v>
      </c>
      <c r="B714" s="161" t="s">
        <v>396</v>
      </c>
      <c r="C714" s="161" t="s">
        <v>455</v>
      </c>
      <c r="D714" s="161" t="s">
        <v>557</v>
      </c>
      <c r="E714" s="161" t="s">
        <v>130</v>
      </c>
      <c r="F714" s="192">
        <v>50.598166827340378</v>
      </c>
      <c r="G714" s="192">
        <v>0</v>
      </c>
      <c r="H714" s="192">
        <v>50.598166827340378</v>
      </c>
      <c r="I714" s="193">
        <f t="shared" ref="I714:I777" si="122">IF(G714&gt;0,G714/F714,0)</f>
        <v>0</v>
      </c>
      <c r="J714" s="193">
        <f t="shared" ref="J714:J777" si="123">IF(E714="Greenfield",1-I714,0)</f>
        <v>1</v>
      </c>
      <c r="K714" s="138">
        <v>0</v>
      </c>
      <c r="L714" s="192">
        <f t="shared" ref="L714:L777" si="124">IF($E714="Established",$K714,0)</f>
        <v>0</v>
      </c>
      <c r="M714" s="192">
        <f t="shared" ref="M714:M777" si="125">IF($E714="Greenfield",$K714*I714,0)</f>
        <v>0</v>
      </c>
      <c r="N714" s="192">
        <f t="shared" ref="N714:N777" si="126">IF($E714="Greenfield",$K714*J714,0)</f>
        <v>0</v>
      </c>
      <c r="O714" s="192">
        <v>1407.4347814060072</v>
      </c>
      <c r="P714" s="192">
        <f t="shared" ref="P714:P777" si="127">IF($E714="Established",$O714,0)</f>
        <v>0</v>
      </c>
      <c r="Q714" s="192">
        <f t="shared" ref="Q714:Q777" si="128">IF($E714="Greenfield",$O714*I714,0)</f>
        <v>0</v>
      </c>
      <c r="R714" s="192">
        <f t="shared" ref="R714:R777" si="129">IF($E714="Greenfield",$O714*J714,0)</f>
        <v>1407.4347814060072</v>
      </c>
      <c r="S714" s="192">
        <f t="shared" ref="S714:S777" si="130">L714+P714</f>
        <v>0</v>
      </c>
      <c r="T714" s="192">
        <f t="shared" ref="T714:T777" si="131">M714+Q714</f>
        <v>0</v>
      </c>
      <c r="U714" s="192">
        <f t="shared" ref="U714:U777" si="132">N714+R714</f>
        <v>1407.4347814060072</v>
      </c>
    </row>
    <row r="715" spans="1:21" s="137" customFormat="1" ht="12">
      <c r="A715" s="161">
        <v>1667</v>
      </c>
      <c r="B715" s="161" t="s">
        <v>396</v>
      </c>
      <c r="C715" s="161" t="s">
        <v>397</v>
      </c>
      <c r="D715" s="161" t="s">
        <v>478</v>
      </c>
      <c r="E715" s="161" t="s">
        <v>271</v>
      </c>
      <c r="F715" s="192">
        <v>42.2031758432</v>
      </c>
      <c r="G715" s="192">
        <v>0</v>
      </c>
      <c r="H715" s="192">
        <v>0</v>
      </c>
      <c r="I715" s="193">
        <f t="shared" si="122"/>
        <v>0</v>
      </c>
      <c r="J715" s="193">
        <f t="shared" si="123"/>
        <v>0</v>
      </c>
      <c r="K715" s="138">
        <v>1202.0382467899999</v>
      </c>
      <c r="L715" s="192">
        <f t="shared" si="124"/>
        <v>1202.0382467899999</v>
      </c>
      <c r="M715" s="192">
        <f t="shared" si="125"/>
        <v>0</v>
      </c>
      <c r="N715" s="192">
        <f t="shared" si="126"/>
        <v>0</v>
      </c>
      <c r="O715" s="192">
        <v>450.22732719137554</v>
      </c>
      <c r="P715" s="192">
        <f t="shared" si="127"/>
        <v>450.22732719137554</v>
      </c>
      <c r="Q715" s="192">
        <f t="shared" si="128"/>
        <v>0</v>
      </c>
      <c r="R715" s="192">
        <f t="shared" si="129"/>
        <v>0</v>
      </c>
      <c r="S715" s="192">
        <f t="shared" si="130"/>
        <v>1652.2655739813754</v>
      </c>
      <c r="T715" s="192">
        <f t="shared" si="131"/>
        <v>0</v>
      </c>
      <c r="U715" s="192">
        <f t="shared" si="132"/>
        <v>0</v>
      </c>
    </row>
    <row r="716" spans="1:21" s="137" customFormat="1" ht="12">
      <c r="A716" s="161">
        <v>1668</v>
      </c>
      <c r="B716" s="161" t="s">
        <v>396</v>
      </c>
      <c r="C716" s="161" t="s">
        <v>397</v>
      </c>
      <c r="D716" s="161" t="s">
        <v>478</v>
      </c>
      <c r="E716" s="161" t="s">
        <v>271</v>
      </c>
      <c r="F716" s="192">
        <v>48.381717817999998</v>
      </c>
      <c r="G716" s="192">
        <v>0</v>
      </c>
      <c r="H716" s="192">
        <v>0</v>
      </c>
      <c r="I716" s="193">
        <f t="shared" si="122"/>
        <v>0</v>
      </c>
      <c r="J716" s="193">
        <f t="shared" si="123"/>
        <v>0</v>
      </c>
      <c r="K716" s="138">
        <v>2382.7142396099998</v>
      </c>
      <c r="L716" s="192">
        <f t="shared" si="124"/>
        <v>2382.7142396099998</v>
      </c>
      <c r="M716" s="192">
        <f t="shared" si="125"/>
        <v>0</v>
      </c>
      <c r="N716" s="192">
        <f t="shared" si="126"/>
        <v>0</v>
      </c>
      <c r="O716" s="192">
        <v>438.56251193625138</v>
      </c>
      <c r="P716" s="192">
        <f t="shared" si="127"/>
        <v>438.56251193625138</v>
      </c>
      <c r="Q716" s="192">
        <f t="shared" si="128"/>
        <v>0</v>
      </c>
      <c r="R716" s="192">
        <f t="shared" si="129"/>
        <v>0</v>
      </c>
      <c r="S716" s="192">
        <f t="shared" si="130"/>
        <v>2821.276751546251</v>
      </c>
      <c r="T716" s="192">
        <f t="shared" si="131"/>
        <v>0</v>
      </c>
      <c r="U716" s="192">
        <f t="shared" si="132"/>
        <v>0</v>
      </c>
    </row>
    <row r="717" spans="1:21" s="137" customFormat="1" ht="12">
      <c r="A717" s="161">
        <v>1669</v>
      </c>
      <c r="B717" s="161" t="s">
        <v>396</v>
      </c>
      <c r="C717" s="161" t="s">
        <v>397</v>
      </c>
      <c r="D717" s="161" t="s">
        <v>478</v>
      </c>
      <c r="E717" s="161" t="s">
        <v>271</v>
      </c>
      <c r="F717" s="192">
        <v>50.445376761399999</v>
      </c>
      <c r="G717" s="192">
        <v>0</v>
      </c>
      <c r="H717" s="192">
        <v>0</v>
      </c>
      <c r="I717" s="193">
        <f t="shared" si="122"/>
        <v>0</v>
      </c>
      <c r="J717" s="193">
        <f t="shared" si="123"/>
        <v>0</v>
      </c>
      <c r="K717" s="138">
        <v>3167.6749591399998</v>
      </c>
      <c r="L717" s="192">
        <f t="shared" si="124"/>
        <v>3167.6749591399998</v>
      </c>
      <c r="M717" s="192">
        <f t="shared" si="125"/>
        <v>0</v>
      </c>
      <c r="N717" s="192">
        <f t="shared" si="126"/>
        <v>0</v>
      </c>
      <c r="O717" s="192">
        <v>158.45435214821879</v>
      </c>
      <c r="P717" s="192">
        <f t="shared" si="127"/>
        <v>158.45435214821879</v>
      </c>
      <c r="Q717" s="192">
        <f t="shared" si="128"/>
        <v>0</v>
      </c>
      <c r="R717" s="192">
        <f t="shared" si="129"/>
        <v>0</v>
      </c>
      <c r="S717" s="192">
        <f t="shared" si="130"/>
        <v>3326.1293112882186</v>
      </c>
      <c r="T717" s="192">
        <f t="shared" si="131"/>
        <v>0</v>
      </c>
      <c r="U717" s="192">
        <f t="shared" si="132"/>
        <v>0</v>
      </c>
    </row>
    <row r="718" spans="1:21" s="137" customFormat="1" ht="12">
      <c r="A718" s="161">
        <v>1701</v>
      </c>
      <c r="B718" s="161" t="s">
        <v>396</v>
      </c>
      <c r="C718" s="161" t="s">
        <v>397</v>
      </c>
      <c r="D718" s="161" t="s">
        <v>558</v>
      </c>
      <c r="E718" s="161" t="s">
        <v>271</v>
      </c>
      <c r="F718" s="192">
        <v>26.521570883100001</v>
      </c>
      <c r="G718" s="192">
        <v>0</v>
      </c>
      <c r="H718" s="192">
        <v>0</v>
      </c>
      <c r="I718" s="193">
        <f t="shared" si="122"/>
        <v>0</v>
      </c>
      <c r="J718" s="193">
        <f t="shared" si="123"/>
        <v>0</v>
      </c>
      <c r="K718" s="138">
        <v>1340.64873573</v>
      </c>
      <c r="L718" s="192">
        <f t="shared" si="124"/>
        <v>1340.64873573</v>
      </c>
      <c r="M718" s="192">
        <f t="shared" si="125"/>
        <v>0</v>
      </c>
      <c r="N718" s="192">
        <f t="shared" si="126"/>
        <v>0</v>
      </c>
      <c r="O718" s="192">
        <v>165.36681391919339</v>
      </c>
      <c r="P718" s="192">
        <f t="shared" si="127"/>
        <v>165.36681391919339</v>
      </c>
      <c r="Q718" s="192">
        <f t="shared" si="128"/>
        <v>0</v>
      </c>
      <c r="R718" s="192">
        <f t="shared" si="129"/>
        <v>0</v>
      </c>
      <c r="S718" s="192">
        <f t="shared" si="130"/>
        <v>1506.0155496491934</v>
      </c>
      <c r="T718" s="192">
        <f t="shared" si="131"/>
        <v>0</v>
      </c>
      <c r="U718" s="192">
        <f t="shared" si="132"/>
        <v>0</v>
      </c>
    </row>
    <row r="719" spans="1:21" s="137" customFormat="1" ht="12">
      <c r="A719" s="161">
        <v>1702</v>
      </c>
      <c r="B719" s="161" t="s">
        <v>396</v>
      </c>
      <c r="C719" s="161" t="s">
        <v>397</v>
      </c>
      <c r="D719" s="161" t="s">
        <v>559</v>
      </c>
      <c r="E719" s="161" t="s">
        <v>271</v>
      </c>
      <c r="F719" s="192">
        <v>49.565212197800001</v>
      </c>
      <c r="G719" s="192">
        <v>0</v>
      </c>
      <c r="H719" s="192">
        <v>0</v>
      </c>
      <c r="I719" s="193">
        <f t="shared" si="122"/>
        <v>0</v>
      </c>
      <c r="J719" s="193">
        <f t="shared" si="123"/>
        <v>0</v>
      </c>
      <c r="K719" s="138">
        <v>2212.1129237599998</v>
      </c>
      <c r="L719" s="192">
        <f t="shared" si="124"/>
        <v>2212.1129237599998</v>
      </c>
      <c r="M719" s="192">
        <f t="shared" si="125"/>
        <v>0</v>
      </c>
      <c r="N719" s="192">
        <f t="shared" si="126"/>
        <v>0</v>
      </c>
      <c r="O719" s="192">
        <v>800.14990338707344</v>
      </c>
      <c r="P719" s="192">
        <f t="shared" si="127"/>
        <v>800.14990338707344</v>
      </c>
      <c r="Q719" s="192">
        <f t="shared" si="128"/>
        <v>0</v>
      </c>
      <c r="R719" s="192">
        <f t="shared" si="129"/>
        <v>0</v>
      </c>
      <c r="S719" s="192">
        <f t="shared" si="130"/>
        <v>3012.262827147073</v>
      </c>
      <c r="T719" s="192">
        <f t="shared" si="131"/>
        <v>0</v>
      </c>
      <c r="U719" s="192">
        <f t="shared" si="132"/>
        <v>0</v>
      </c>
    </row>
    <row r="720" spans="1:21" s="137" customFormat="1" ht="12">
      <c r="A720" s="161">
        <v>1703</v>
      </c>
      <c r="B720" s="161" t="s">
        <v>396</v>
      </c>
      <c r="C720" s="161" t="s">
        <v>397</v>
      </c>
      <c r="D720" s="161" t="s">
        <v>559</v>
      </c>
      <c r="E720" s="161" t="s">
        <v>271</v>
      </c>
      <c r="F720" s="192">
        <v>31.5707239782</v>
      </c>
      <c r="G720" s="192">
        <v>0</v>
      </c>
      <c r="H720" s="192">
        <v>0</v>
      </c>
      <c r="I720" s="193">
        <f t="shared" si="122"/>
        <v>0</v>
      </c>
      <c r="J720" s="193">
        <f t="shared" si="123"/>
        <v>0</v>
      </c>
      <c r="K720" s="138">
        <v>1587.4893486599999</v>
      </c>
      <c r="L720" s="192">
        <f t="shared" si="124"/>
        <v>1587.4893486599999</v>
      </c>
      <c r="M720" s="192">
        <f t="shared" si="125"/>
        <v>0</v>
      </c>
      <c r="N720" s="192">
        <f t="shared" si="126"/>
        <v>0</v>
      </c>
      <c r="O720" s="192">
        <v>578.88165561414348</v>
      </c>
      <c r="P720" s="192">
        <f t="shared" si="127"/>
        <v>578.88165561414348</v>
      </c>
      <c r="Q720" s="192">
        <f t="shared" si="128"/>
        <v>0</v>
      </c>
      <c r="R720" s="192">
        <f t="shared" si="129"/>
        <v>0</v>
      </c>
      <c r="S720" s="192">
        <f t="shared" si="130"/>
        <v>2166.3710042741432</v>
      </c>
      <c r="T720" s="192">
        <f t="shared" si="131"/>
        <v>0</v>
      </c>
      <c r="U720" s="192">
        <f t="shared" si="132"/>
        <v>0</v>
      </c>
    </row>
    <row r="721" spans="1:21" s="137" customFormat="1" ht="12">
      <c r="A721" s="161">
        <v>1704</v>
      </c>
      <c r="B721" s="161" t="s">
        <v>396</v>
      </c>
      <c r="C721" s="161" t="s">
        <v>397</v>
      </c>
      <c r="D721" s="161" t="s">
        <v>559</v>
      </c>
      <c r="E721" s="161" t="s">
        <v>271</v>
      </c>
      <c r="F721" s="192">
        <v>35.1125517571</v>
      </c>
      <c r="G721" s="192">
        <v>0</v>
      </c>
      <c r="H721" s="192">
        <v>0</v>
      </c>
      <c r="I721" s="193">
        <f t="shared" si="122"/>
        <v>0</v>
      </c>
      <c r="J721" s="193">
        <f t="shared" si="123"/>
        <v>0</v>
      </c>
      <c r="K721" s="138">
        <v>1060.94066666</v>
      </c>
      <c r="L721" s="192">
        <f t="shared" si="124"/>
        <v>1060.94066666</v>
      </c>
      <c r="M721" s="192">
        <f t="shared" si="125"/>
        <v>0</v>
      </c>
      <c r="N721" s="192">
        <f t="shared" si="126"/>
        <v>0</v>
      </c>
      <c r="O721" s="192">
        <v>246.66111354038492</v>
      </c>
      <c r="P721" s="192">
        <f t="shared" si="127"/>
        <v>246.66111354038492</v>
      </c>
      <c r="Q721" s="192">
        <f t="shared" si="128"/>
        <v>0</v>
      </c>
      <c r="R721" s="192">
        <f t="shared" si="129"/>
        <v>0</v>
      </c>
      <c r="S721" s="192">
        <f t="shared" si="130"/>
        <v>1307.6017802003848</v>
      </c>
      <c r="T721" s="192">
        <f t="shared" si="131"/>
        <v>0</v>
      </c>
      <c r="U721" s="192">
        <f t="shared" si="132"/>
        <v>0</v>
      </c>
    </row>
    <row r="722" spans="1:21" s="137" customFormat="1" ht="12">
      <c r="A722" s="161">
        <v>1705</v>
      </c>
      <c r="B722" s="161" t="s">
        <v>396</v>
      </c>
      <c r="C722" s="161" t="s">
        <v>397</v>
      </c>
      <c r="D722" s="161" t="s">
        <v>559</v>
      </c>
      <c r="E722" s="161" t="s">
        <v>271</v>
      </c>
      <c r="F722" s="192">
        <v>13.765921972899999</v>
      </c>
      <c r="G722" s="192">
        <v>0</v>
      </c>
      <c r="H722" s="192">
        <v>0</v>
      </c>
      <c r="I722" s="193">
        <f t="shared" si="122"/>
        <v>0</v>
      </c>
      <c r="J722" s="193">
        <f t="shared" si="123"/>
        <v>0</v>
      </c>
      <c r="K722" s="138">
        <v>1478.00000009</v>
      </c>
      <c r="L722" s="192">
        <f t="shared" si="124"/>
        <v>1478.00000009</v>
      </c>
      <c r="M722" s="192">
        <f t="shared" si="125"/>
        <v>0</v>
      </c>
      <c r="N722" s="192">
        <f t="shared" si="126"/>
        <v>0</v>
      </c>
      <c r="O722" s="192">
        <v>5560.9111408773342</v>
      </c>
      <c r="P722" s="192">
        <f t="shared" si="127"/>
        <v>5560.9111408773342</v>
      </c>
      <c r="Q722" s="192">
        <f t="shared" si="128"/>
        <v>0</v>
      </c>
      <c r="R722" s="192">
        <f t="shared" si="129"/>
        <v>0</v>
      </c>
      <c r="S722" s="192">
        <f t="shared" si="130"/>
        <v>7038.9111409673342</v>
      </c>
      <c r="T722" s="192">
        <f t="shared" si="131"/>
        <v>0</v>
      </c>
      <c r="U722" s="192">
        <f t="shared" si="132"/>
        <v>0</v>
      </c>
    </row>
    <row r="723" spans="1:21" s="137" customFormat="1" ht="12">
      <c r="A723" s="161">
        <v>1706</v>
      </c>
      <c r="B723" s="161" t="s">
        <v>396</v>
      </c>
      <c r="C723" s="161" t="s">
        <v>397</v>
      </c>
      <c r="D723" s="161" t="s">
        <v>560</v>
      </c>
      <c r="E723" s="161" t="s">
        <v>271</v>
      </c>
      <c r="F723" s="192">
        <v>86.8575115246</v>
      </c>
      <c r="G723" s="192">
        <v>0</v>
      </c>
      <c r="H723" s="192">
        <v>0</v>
      </c>
      <c r="I723" s="193">
        <f t="shared" si="122"/>
        <v>0</v>
      </c>
      <c r="J723" s="193">
        <f t="shared" si="123"/>
        <v>0</v>
      </c>
      <c r="K723" s="138">
        <v>2735.3135538000001</v>
      </c>
      <c r="L723" s="192">
        <f t="shared" si="124"/>
        <v>2735.3135538000001</v>
      </c>
      <c r="M723" s="192">
        <f t="shared" si="125"/>
        <v>0</v>
      </c>
      <c r="N723" s="192">
        <f t="shared" si="126"/>
        <v>0</v>
      </c>
      <c r="O723" s="192">
        <v>739.55013763788065</v>
      </c>
      <c r="P723" s="192">
        <f t="shared" si="127"/>
        <v>739.55013763788065</v>
      </c>
      <c r="Q723" s="192">
        <f t="shared" si="128"/>
        <v>0</v>
      </c>
      <c r="R723" s="192">
        <f t="shared" si="129"/>
        <v>0</v>
      </c>
      <c r="S723" s="192">
        <f t="shared" si="130"/>
        <v>3474.8636914378808</v>
      </c>
      <c r="T723" s="192">
        <f t="shared" si="131"/>
        <v>0</v>
      </c>
      <c r="U723" s="192">
        <f t="shared" si="132"/>
        <v>0</v>
      </c>
    </row>
    <row r="724" spans="1:21" s="137" customFormat="1" ht="12">
      <c r="A724" s="161">
        <v>1707</v>
      </c>
      <c r="B724" s="161" t="s">
        <v>396</v>
      </c>
      <c r="C724" s="161" t="s">
        <v>397</v>
      </c>
      <c r="D724" s="161" t="s">
        <v>405</v>
      </c>
      <c r="E724" s="161" t="s">
        <v>271</v>
      </c>
      <c r="F724" s="192">
        <v>90.713642682699998</v>
      </c>
      <c r="G724" s="192">
        <v>0</v>
      </c>
      <c r="H724" s="192">
        <v>0</v>
      </c>
      <c r="I724" s="193">
        <f t="shared" si="122"/>
        <v>0</v>
      </c>
      <c r="J724" s="193">
        <f t="shared" si="123"/>
        <v>0</v>
      </c>
      <c r="K724" s="138">
        <v>3019.4284376800001</v>
      </c>
      <c r="L724" s="192">
        <f t="shared" si="124"/>
        <v>3019.4284376800001</v>
      </c>
      <c r="M724" s="192">
        <f t="shared" si="125"/>
        <v>0</v>
      </c>
      <c r="N724" s="192">
        <f t="shared" si="126"/>
        <v>0</v>
      </c>
      <c r="O724" s="192">
        <v>315.86764785123773</v>
      </c>
      <c r="P724" s="192">
        <f t="shared" si="127"/>
        <v>315.86764785123773</v>
      </c>
      <c r="Q724" s="192">
        <f t="shared" si="128"/>
        <v>0</v>
      </c>
      <c r="R724" s="192">
        <f t="shared" si="129"/>
        <v>0</v>
      </c>
      <c r="S724" s="192">
        <f t="shared" si="130"/>
        <v>3335.2960855312376</v>
      </c>
      <c r="T724" s="192">
        <f t="shared" si="131"/>
        <v>0</v>
      </c>
      <c r="U724" s="192">
        <f t="shared" si="132"/>
        <v>0</v>
      </c>
    </row>
    <row r="725" spans="1:21" s="137" customFormat="1" ht="12">
      <c r="A725" s="161">
        <v>1708</v>
      </c>
      <c r="B725" s="161" t="s">
        <v>396</v>
      </c>
      <c r="C725" s="161" t="s">
        <v>397</v>
      </c>
      <c r="D725" s="161" t="s">
        <v>405</v>
      </c>
      <c r="E725" s="161" t="s">
        <v>271</v>
      </c>
      <c r="F725" s="192">
        <v>57.407299697699997</v>
      </c>
      <c r="G725" s="192">
        <v>0</v>
      </c>
      <c r="H725" s="192">
        <v>0</v>
      </c>
      <c r="I725" s="193">
        <f t="shared" si="122"/>
        <v>0</v>
      </c>
      <c r="J725" s="193">
        <f t="shared" si="123"/>
        <v>0</v>
      </c>
      <c r="K725" s="138">
        <v>1623.5900555799999</v>
      </c>
      <c r="L725" s="192">
        <f t="shared" si="124"/>
        <v>1623.5900555799999</v>
      </c>
      <c r="M725" s="192">
        <f t="shared" si="125"/>
        <v>0</v>
      </c>
      <c r="N725" s="192">
        <f t="shared" si="126"/>
        <v>0</v>
      </c>
      <c r="O725" s="192">
        <v>414.5963435720725</v>
      </c>
      <c r="P725" s="192">
        <f t="shared" si="127"/>
        <v>414.5963435720725</v>
      </c>
      <c r="Q725" s="192">
        <f t="shared" si="128"/>
        <v>0</v>
      </c>
      <c r="R725" s="192">
        <f t="shared" si="129"/>
        <v>0</v>
      </c>
      <c r="S725" s="192">
        <f t="shared" si="130"/>
        <v>2038.1863991520725</v>
      </c>
      <c r="T725" s="192">
        <f t="shared" si="131"/>
        <v>0</v>
      </c>
      <c r="U725" s="192">
        <f t="shared" si="132"/>
        <v>0</v>
      </c>
    </row>
    <row r="726" spans="1:21" s="137" customFormat="1" ht="12">
      <c r="A726" s="161">
        <v>1709</v>
      </c>
      <c r="B726" s="161" t="s">
        <v>396</v>
      </c>
      <c r="C726" s="161" t="s">
        <v>397</v>
      </c>
      <c r="D726" s="161" t="s">
        <v>405</v>
      </c>
      <c r="E726" s="161" t="s">
        <v>271</v>
      </c>
      <c r="F726" s="192">
        <v>53.552213569099997</v>
      </c>
      <c r="G726" s="192">
        <v>0</v>
      </c>
      <c r="H726" s="192">
        <v>0</v>
      </c>
      <c r="I726" s="193">
        <f t="shared" si="122"/>
        <v>0</v>
      </c>
      <c r="J726" s="193">
        <f t="shared" si="123"/>
        <v>0</v>
      </c>
      <c r="K726" s="138">
        <v>1737.3590226599999</v>
      </c>
      <c r="L726" s="192">
        <f t="shared" si="124"/>
        <v>1737.3590226599999</v>
      </c>
      <c r="M726" s="192">
        <f t="shared" si="125"/>
        <v>0</v>
      </c>
      <c r="N726" s="192">
        <f t="shared" si="126"/>
        <v>0</v>
      </c>
      <c r="O726" s="192">
        <v>298.21533111953318</v>
      </c>
      <c r="P726" s="192">
        <f t="shared" si="127"/>
        <v>298.21533111953318</v>
      </c>
      <c r="Q726" s="192">
        <f t="shared" si="128"/>
        <v>0</v>
      </c>
      <c r="R726" s="192">
        <f t="shared" si="129"/>
        <v>0</v>
      </c>
      <c r="S726" s="192">
        <f t="shared" si="130"/>
        <v>2035.5743537795331</v>
      </c>
      <c r="T726" s="192">
        <f t="shared" si="131"/>
        <v>0</v>
      </c>
      <c r="U726" s="192">
        <f t="shared" si="132"/>
        <v>0</v>
      </c>
    </row>
    <row r="727" spans="1:21" s="137" customFormat="1" ht="12">
      <c r="A727" s="161">
        <v>1710</v>
      </c>
      <c r="B727" s="161" t="s">
        <v>396</v>
      </c>
      <c r="C727" s="161" t="s">
        <v>397</v>
      </c>
      <c r="D727" s="161" t="s">
        <v>561</v>
      </c>
      <c r="E727" s="161" t="s">
        <v>271</v>
      </c>
      <c r="F727" s="192">
        <v>54.776020289000002</v>
      </c>
      <c r="G727" s="192">
        <v>0</v>
      </c>
      <c r="H727" s="192">
        <v>0</v>
      </c>
      <c r="I727" s="193">
        <f t="shared" si="122"/>
        <v>0</v>
      </c>
      <c r="J727" s="193">
        <f t="shared" si="123"/>
        <v>0</v>
      </c>
      <c r="K727" s="138">
        <v>2389.3828892500001</v>
      </c>
      <c r="L727" s="192">
        <f t="shared" si="124"/>
        <v>2389.3828892500001</v>
      </c>
      <c r="M727" s="192">
        <f t="shared" si="125"/>
        <v>0</v>
      </c>
      <c r="N727" s="192">
        <f t="shared" si="126"/>
        <v>0</v>
      </c>
      <c r="O727" s="192">
        <v>176.32871556636957</v>
      </c>
      <c r="P727" s="192">
        <f t="shared" si="127"/>
        <v>176.32871556636957</v>
      </c>
      <c r="Q727" s="192">
        <f t="shared" si="128"/>
        <v>0</v>
      </c>
      <c r="R727" s="192">
        <f t="shared" si="129"/>
        <v>0</v>
      </c>
      <c r="S727" s="192">
        <f t="shared" si="130"/>
        <v>2565.7116048163698</v>
      </c>
      <c r="T727" s="192">
        <f t="shared" si="131"/>
        <v>0</v>
      </c>
      <c r="U727" s="192">
        <f t="shared" si="132"/>
        <v>0</v>
      </c>
    </row>
    <row r="728" spans="1:21" s="137" customFormat="1" ht="12">
      <c r="A728" s="161">
        <v>1711</v>
      </c>
      <c r="B728" s="161" t="s">
        <v>396</v>
      </c>
      <c r="C728" s="161" t="s">
        <v>397</v>
      </c>
      <c r="D728" s="161" t="s">
        <v>561</v>
      </c>
      <c r="E728" s="161" t="s">
        <v>271</v>
      </c>
      <c r="F728" s="192">
        <v>64.328088919999999</v>
      </c>
      <c r="G728" s="192">
        <v>0</v>
      </c>
      <c r="H728" s="192">
        <v>0</v>
      </c>
      <c r="I728" s="193">
        <f t="shared" si="122"/>
        <v>0</v>
      </c>
      <c r="J728" s="193">
        <f t="shared" si="123"/>
        <v>0</v>
      </c>
      <c r="K728" s="138">
        <v>2118.5129052699999</v>
      </c>
      <c r="L728" s="192">
        <f t="shared" si="124"/>
        <v>2118.5129052699999</v>
      </c>
      <c r="M728" s="192">
        <f t="shared" si="125"/>
        <v>0</v>
      </c>
      <c r="N728" s="192">
        <f t="shared" si="126"/>
        <v>0</v>
      </c>
      <c r="O728" s="192">
        <v>331.6047639392641</v>
      </c>
      <c r="P728" s="192">
        <f t="shared" si="127"/>
        <v>331.6047639392641</v>
      </c>
      <c r="Q728" s="192">
        <f t="shared" si="128"/>
        <v>0</v>
      </c>
      <c r="R728" s="192">
        <f t="shared" si="129"/>
        <v>0</v>
      </c>
      <c r="S728" s="192">
        <f t="shared" si="130"/>
        <v>2450.117669209264</v>
      </c>
      <c r="T728" s="192">
        <f t="shared" si="131"/>
        <v>0</v>
      </c>
      <c r="U728" s="192">
        <f t="shared" si="132"/>
        <v>0</v>
      </c>
    </row>
    <row r="729" spans="1:21" s="137" customFormat="1" ht="12">
      <c r="A729" s="161">
        <v>1712</v>
      </c>
      <c r="B729" s="161" t="s">
        <v>396</v>
      </c>
      <c r="C729" s="161" t="s">
        <v>397</v>
      </c>
      <c r="D729" s="161" t="s">
        <v>561</v>
      </c>
      <c r="E729" s="161" t="s">
        <v>271</v>
      </c>
      <c r="F729" s="192">
        <v>34.8340723504</v>
      </c>
      <c r="G729" s="192">
        <v>0</v>
      </c>
      <c r="H729" s="192">
        <v>0</v>
      </c>
      <c r="I729" s="193">
        <f t="shared" si="122"/>
        <v>0</v>
      </c>
      <c r="J729" s="193">
        <f t="shared" si="123"/>
        <v>0</v>
      </c>
      <c r="K729" s="138">
        <v>1639.4568085999999</v>
      </c>
      <c r="L729" s="192">
        <f t="shared" si="124"/>
        <v>1639.4568085999999</v>
      </c>
      <c r="M729" s="192">
        <f t="shared" si="125"/>
        <v>0</v>
      </c>
      <c r="N729" s="192">
        <f t="shared" si="126"/>
        <v>0</v>
      </c>
      <c r="O729" s="192">
        <v>77.451487344656641</v>
      </c>
      <c r="P729" s="192">
        <f t="shared" si="127"/>
        <v>77.451487344656641</v>
      </c>
      <c r="Q729" s="192">
        <f t="shared" si="128"/>
        <v>0</v>
      </c>
      <c r="R729" s="192">
        <f t="shared" si="129"/>
        <v>0</v>
      </c>
      <c r="S729" s="192">
        <f t="shared" si="130"/>
        <v>1716.9082959446566</v>
      </c>
      <c r="T729" s="192">
        <f t="shared" si="131"/>
        <v>0</v>
      </c>
      <c r="U729" s="192">
        <f t="shared" si="132"/>
        <v>0</v>
      </c>
    </row>
    <row r="730" spans="1:21" s="137" customFormat="1" ht="12">
      <c r="A730" s="161">
        <v>1713</v>
      </c>
      <c r="B730" s="161" t="s">
        <v>396</v>
      </c>
      <c r="C730" s="161" t="s">
        <v>397</v>
      </c>
      <c r="D730" s="161" t="s">
        <v>405</v>
      </c>
      <c r="E730" s="161" t="s">
        <v>271</v>
      </c>
      <c r="F730" s="192">
        <v>95.154506594500006</v>
      </c>
      <c r="G730" s="192">
        <v>0</v>
      </c>
      <c r="H730" s="192">
        <v>0</v>
      </c>
      <c r="I730" s="193">
        <f t="shared" si="122"/>
        <v>0</v>
      </c>
      <c r="J730" s="193">
        <f t="shared" si="123"/>
        <v>0</v>
      </c>
      <c r="K730" s="138">
        <v>3341.7654766400001</v>
      </c>
      <c r="L730" s="192">
        <f t="shared" si="124"/>
        <v>3341.7654766400001</v>
      </c>
      <c r="M730" s="192">
        <f t="shared" si="125"/>
        <v>0</v>
      </c>
      <c r="N730" s="192">
        <f t="shared" si="126"/>
        <v>0</v>
      </c>
      <c r="O730" s="192">
        <v>688.08836265313437</v>
      </c>
      <c r="P730" s="192">
        <f t="shared" si="127"/>
        <v>688.08836265313437</v>
      </c>
      <c r="Q730" s="192">
        <f t="shared" si="128"/>
        <v>0</v>
      </c>
      <c r="R730" s="192">
        <f t="shared" si="129"/>
        <v>0</v>
      </c>
      <c r="S730" s="192">
        <f t="shared" si="130"/>
        <v>4029.8538392931346</v>
      </c>
      <c r="T730" s="192">
        <f t="shared" si="131"/>
        <v>0</v>
      </c>
      <c r="U730" s="192">
        <f t="shared" si="132"/>
        <v>0</v>
      </c>
    </row>
    <row r="731" spans="1:21" s="137" customFormat="1" ht="12">
      <c r="A731" s="161">
        <v>1714</v>
      </c>
      <c r="B731" s="161" t="s">
        <v>396</v>
      </c>
      <c r="C731" s="161" t="s">
        <v>397</v>
      </c>
      <c r="D731" s="161" t="s">
        <v>562</v>
      </c>
      <c r="E731" s="161" t="s">
        <v>271</v>
      </c>
      <c r="F731" s="192">
        <v>77.615559696099993</v>
      </c>
      <c r="G731" s="192">
        <v>0</v>
      </c>
      <c r="H731" s="192">
        <v>0</v>
      </c>
      <c r="I731" s="193">
        <f t="shared" si="122"/>
        <v>0</v>
      </c>
      <c r="J731" s="193">
        <f t="shared" si="123"/>
        <v>0</v>
      </c>
      <c r="K731" s="138">
        <v>5955.5993146999999</v>
      </c>
      <c r="L731" s="192">
        <f t="shared" si="124"/>
        <v>5955.5993146999999</v>
      </c>
      <c r="M731" s="192">
        <f t="shared" si="125"/>
        <v>0</v>
      </c>
      <c r="N731" s="192">
        <f t="shared" si="126"/>
        <v>0</v>
      </c>
      <c r="O731" s="192">
        <v>806.55918640740583</v>
      </c>
      <c r="P731" s="192">
        <f t="shared" si="127"/>
        <v>806.55918640740583</v>
      </c>
      <c r="Q731" s="192">
        <f t="shared" si="128"/>
        <v>0</v>
      </c>
      <c r="R731" s="192">
        <f t="shared" si="129"/>
        <v>0</v>
      </c>
      <c r="S731" s="192">
        <f t="shared" si="130"/>
        <v>6762.1585011074058</v>
      </c>
      <c r="T731" s="192">
        <f t="shared" si="131"/>
        <v>0</v>
      </c>
      <c r="U731" s="192">
        <f t="shared" si="132"/>
        <v>0</v>
      </c>
    </row>
    <row r="732" spans="1:21" s="137" customFormat="1" ht="12">
      <c r="A732" s="161">
        <v>1715</v>
      </c>
      <c r="B732" s="161" t="s">
        <v>396</v>
      </c>
      <c r="C732" s="161" t="s">
        <v>397</v>
      </c>
      <c r="D732" s="161" t="s">
        <v>562</v>
      </c>
      <c r="E732" s="161" t="s">
        <v>271</v>
      </c>
      <c r="F732" s="192">
        <v>20.919523351900001</v>
      </c>
      <c r="G732" s="192">
        <v>0</v>
      </c>
      <c r="H732" s="192">
        <v>0</v>
      </c>
      <c r="I732" s="193">
        <f t="shared" si="122"/>
        <v>0</v>
      </c>
      <c r="J732" s="193">
        <f t="shared" si="123"/>
        <v>0</v>
      </c>
      <c r="K732" s="138">
        <v>2643.5713889200001</v>
      </c>
      <c r="L732" s="192">
        <f t="shared" si="124"/>
        <v>2643.5713889200001</v>
      </c>
      <c r="M732" s="192">
        <f t="shared" si="125"/>
        <v>0</v>
      </c>
      <c r="N732" s="192">
        <f t="shared" si="126"/>
        <v>0</v>
      </c>
      <c r="O732" s="192">
        <v>2662.2248085910232</v>
      </c>
      <c r="P732" s="192">
        <f t="shared" si="127"/>
        <v>2662.2248085910232</v>
      </c>
      <c r="Q732" s="192">
        <f t="shared" si="128"/>
        <v>0</v>
      </c>
      <c r="R732" s="192">
        <f t="shared" si="129"/>
        <v>0</v>
      </c>
      <c r="S732" s="192">
        <f t="shared" si="130"/>
        <v>5305.7961975110229</v>
      </c>
      <c r="T732" s="192">
        <f t="shared" si="131"/>
        <v>0</v>
      </c>
      <c r="U732" s="192">
        <f t="shared" si="132"/>
        <v>0</v>
      </c>
    </row>
    <row r="733" spans="1:21" s="137" customFormat="1" ht="12">
      <c r="A733" s="161">
        <v>1716</v>
      </c>
      <c r="B733" s="161" t="s">
        <v>396</v>
      </c>
      <c r="C733" s="161" t="s">
        <v>397</v>
      </c>
      <c r="D733" s="161" t="s">
        <v>562</v>
      </c>
      <c r="E733" s="161" t="s">
        <v>271</v>
      </c>
      <c r="F733" s="192">
        <v>14.0721024405</v>
      </c>
      <c r="G733" s="192">
        <v>0</v>
      </c>
      <c r="H733" s="192">
        <v>0</v>
      </c>
      <c r="I733" s="193">
        <f t="shared" si="122"/>
        <v>0</v>
      </c>
      <c r="J733" s="193">
        <f t="shared" si="123"/>
        <v>0</v>
      </c>
      <c r="K733" s="138">
        <v>2105.7102735899998</v>
      </c>
      <c r="L733" s="192">
        <f t="shared" si="124"/>
        <v>2105.7102735899998</v>
      </c>
      <c r="M733" s="192">
        <f t="shared" si="125"/>
        <v>0</v>
      </c>
      <c r="N733" s="192">
        <f t="shared" si="126"/>
        <v>0</v>
      </c>
      <c r="O733" s="192">
        <v>566.25867439850549</v>
      </c>
      <c r="P733" s="192">
        <f t="shared" si="127"/>
        <v>566.25867439850549</v>
      </c>
      <c r="Q733" s="192">
        <f t="shared" si="128"/>
        <v>0</v>
      </c>
      <c r="R733" s="192">
        <f t="shared" si="129"/>
        <v>0</v>
      </c>
      <c r="S733" s="192">
        <f t="shared" si="130"/>
        <v>2671.9689479885055</v>
      </c>
      <c r="T733" s="192">
        <f t="shared" si="131"/>
        <v>0</v>
      </c>
      <c r="U733" s="192">
        <f t="shared" si="132"/>
        <v>0</v>
      </c>
    </row>
    <row r="734" spans="1:21" s="137" customFormat="1" ht="12">
      <c r="A734" s="161">
        <v>1717</v>
      </c>
      <c r="B734" s="161" t="s">
        <v>396</v>
      </c>
      <c r="C734" s="161" t="s">
        <v>397</v>
      </c>
      <c r="D734" s="161" t="s">
        <v>562</v>
      </c>
      <c r="E734" s="161" t="s">
        <v>271</v>
      </c>
      <c r="F734" s="192">
        <v>14.092157634599999</v>
      </c>
      <c r="G734" s="192">
        <v>0</v>
      </c>
      <c r="H734" s="192">
        <v>0</v>
      </c>
      <c r="I734" s="193">
        <f t="shared" si="122"/>
        <v>0</v>
      </c>
      <c r="J734" s="193">
        <f t="shared" si="123"/>
        <v>0</v>
      </c>
      <c r="K734" s="138">
        <v>1741.1250677200001</v>
      </c>
      <c r="L734" s="192">
        <f t="shared" si="124"/>
        <v>1741.1250677200001</v>
      </c>
      <c r="M734" s="192">
        <f t="shared" si="125"/>
        <v>0</v>
      </c>
      <c r="N734" s="192">
        <f t="shared" si="126"/>
        <v>0</v>
      </c>
      <c r="O734" s="192">
        <v>2397.5595708218998</v>
      </c>
      <c r="P734" s="192">
        <f t="shared" si="127"/>
        <v>2397.5595708218998</v>
      </c>
      <c r="Q734" s="192">
        <f t="shared" si="128"/>
        <v>0</v>
      </c>
      <c r="R734" s="192">
        <f t="shared" si="129"/>
        <v>0</v>
      </c>
      <c r="S734" s="192">
        <f t="shared" si="130"/>
        <v>4138.6846385418994</v>
      </c>
      <c r="T734" s="192">
        <f t="shared" si="131"/>
        <v>0</v>
      </c>
      <c r="U734" s="192">
        <f t="shared" si="132"/>
        <v>0</v>
      </c>
    </row>
    <row r="735" spans="1:21" s="137" customFormat="1" ht="12">
      <c r="A735" s="161">
        <v>1718</v>
      </c>
      <c r="B735" s="161" t="s">
        <v>396</v>
      </c>
      <c r="C735" s="161" t="s">
        <v>397</v>
      </c>
      <c r="D735" s="161" t="s">
        <v>562</v>
      </c>
      <c r="E735" s="161" t="s">
        <v>271</v>
      </c>
      <c r="F735" s="192">
        <v>52.522059534900002</v>
      </c>
      <c r="G735" s="192">
        <v>0</v>
      </c>
      <c r="H735" s="192">
        <v>0</v>
      </c>
      <c r="I735" s="193">
        <f t="shared" si="122"/>
        <v>0</v>
      </c>
      <c r="J735" s="193">
        <f t="shared" si="123"/>
        <v>0</v>
      </c>
      <c r="K735" s="138">
        <v>879.75671983999996</v>
      </c>
      <c r="L735" s="192">
        <f t="shared" si="124"/>
        <v>879.75671983999996</v>
      </c>
      <c r="M735" s="192">
        <f t="shared" si="125"/>
        <v>0</v>
      </c>
      <c r="N735" s="192">
        <f t="shared" si="126"/>
        <v>0</v>
      </c>
      <c r="O735" s="192">
        <v>918.48736198093718</v>
      </c>
      <c r="P735" s="192">
        <f t="shared" si="127"/>
        <v>918.48736198093718</v>
      </c>
      <c r="Q735" s="192">
        <f t="shared" si="128"/>
        <v>0</v>
      </c>
      <c r="R735" s="192">
        <f t="shared" si="129"/>
        <v>0</v>
      </c>
      <c r="S735" s="192">
        <f t="shared" si="130"/>
        <v>1798.244081820937</v>
      </c>
      <c r="T735" s="192">
        <f t="shared" si="131"/>
        <v>0</v>
      </c>
      <c r="U735" s="192">
        <f t="shared" si="132"/>
        <v>0</v>
      </c>
    </row>
    <row r="736" spans="1:21" s="137" customFormat="1" ht="12">
      <c r="A736" s="161">
        <v>1719</v>
      </c>
      <c r="B736" s="161" t="s">
        <v>396</v>
      </c>
      <c r="C736" s="161" t="s">
        <v>397</v>
      </c>
      <c r="D736" s="161" t="s">
        <v>562</v>
      </c>
      <c r="E736" s="161" t="s">
        <v>271</v>
      </c>
      <c r="F736" s="192">
        <v>52.520667682800003</v>
      </c>
      <c r="G736" s="192">
        <v>0</v>
      </c>
      <c r="H736" s="192">
        <v>0</v>
      </c>
      <c r="I736" s="193">
        <f t="shared" si="122"/>
        <v>0</v>
      </c>
      <c r="J736" s="193">
        <f t="shared" si="123"/>
        <v>0</v>
      </c>
      <c r="K736" s="138">
        <v>4539.8677725699999</v>
      </c>
      <c r="L736" s="192">
        <f t="shared" si="124"/>
        <v>4539.8677725699999</v>
      </c>
      <c r="M736" s="192">
        <f t="shared" si="125"/>
        <v>0</v>
      </c>
      <c r="N736" s="192">
        <f t="shared" si="126"/>
        <v>0</v>
      </c>
      <c r="O736" s="192">
        <v>420.44299941757617</v>
      </c>
      <c r="P736" s="192">
        <f t="shared" si="127"/>
        <v>420.44299941757617</v>
      </c>
      <c r="Q736" s="192">
        <f t="shared" si="128"/>
        <v>0</v>
      </c>
      <c r="R736" s="192">
        <f t="shared" si="129"/>
        <v>0</v>
      </c>
      <c r="S736" s="192">
        <f t="shared" si="130"/>
        <v>4960.3107719875761</v>
      </c>
      <c r="T736" s="192">
        <f t="shared" si="131"/>
        <v>0</v>
      </c>
      <c r="U736" s="192">
        <f t="shared" si="132"/>
        <v>0</v>
      </c>
    </row>
    <row r="737" spans="1:21" s="137" customFormat="1" ht="12">
      <c r="A737" s="161">
        <v>1720</v>
      </c>
      <c r="B737" s="161" t="s">
        <v>396</v>
      </c>
      <c r="C737" s="161" t="s">
        <v>397</v>
      </c>
      <c r="D737" s="161" t="s">
        <v>563</v>
      </c>
      <c r="E737" s="161" t="s">
        <v>271</v>
      </c>
      <c r="F737" s="192">
        <v>67.526934401600002</v>
      </c>
      <c r="G737" s="192">
        <v>0</v>
      </c>
      <c r="H737" s="192">
        <v>0</v>
      </c>
      <c r="I737" s="193">
        <f t="shared" si="122"/>
        <v>0</v>
      </c>
      <c r="J737" s="193">
        <f t="shared" si="123"/>
        <v>0</v>
      </c>
      <c r="K737" s="138">
        <v>6248.2301275899999</v>
      </c>
      <c r="L737" s="192">
        <f t="shared" si="124"/>
        <v>6248.2301275899999</v>
      </c>
      <c r="M737" s="192">
        <f t="shared" si="125"/>
        <v>0</v>
      </c>
      <c r="N737" s="192">
        <f t="shared" si="126"/>
        <v>0</v>
      </c>
      <c r="O737" s="192">
        <v>537.65875661124039</v>
      </c>
      <c r="P737" s="192">
        <f t="shared" si="127"/>
        <v>537.65875661124039</v>
      </c>
      <c r="Q737" s="192">
        <f t="shared" si="128"/>
        <v>0</v>
      </c>
      <c r="R737" s="192">
        <f t="shared" si="129"/>
        <v>0</v>
      </c>
      <c r="S737" s="192">
        <f t="shared" si="130"/>
        <v>6785.8888842012402</v>
      </c>
      <c r="T737" s="192">
        <f t="shared" si="131"/>
        <v>0</v>
      </c>
      <c r="U737" s="192">
        <f t="shared" si="132"/>
        <v>0</v>
      </c>
    </row>
    <row r="738" spans="1:21" s="137" customFormat="1" ht="12">
      <c r="A738" s="161">
        <v>1721</v>
      </c>
      <c r="B738" s="161" t="s">
        <v>396</v>
      </c>
      <c r="C738" s="161" t="s">
        <v>397</v>
      </c>
      <c r="D738" s="161" t="s">
        <v>563</v>
      </c>
      <c r="E738" s="161" t="s">
        <v>271</v>
      </c>
      <c r="F738" s="192">
        <v>82.821320045600004</v>
      </c>
      <c r="G738" s="192">
        <v>0</v>
      </c>
      <c r="H738" s="192">
        <v>0</v>
      </c>
      <c r="I738" s="193">
        <f t="shared" si="122"/>
        <v>0</v>
      </c>
      <c r="J738" s="193">
        <f t="shared" si="123"/>
        <v>0</v>
      </c>
      <c r="K738" s="138">
        <v>5684.3767057200002</v>
      </c>
      <c r="L738" s="192">
        <f t="shared" si="124"/>
        <v>5684.3767057200002</v>
      </c>
      <c r="M738" s="192">
        <f t="shared" si="125"/>
        <v>0</v>
      </c>
      <c r="N738" s="192">
        <f t="shared" si="126"/>
        <v>0</v>
      </c>
      <c r="O738" s="192">
        <v>797.10081243460286</v>
      </c>
      <c r="P738" s="192">
        <f t="shared" si="127"/>
        <v>797.10081243460286</v>
      </c>
      <c r="Q738" s="192">
        <f t="shared" si="128"/>
        <v>0</v>
      </c>
      <c r="R738" s="192">
        <f t="shared" si="129"/>
        <v>0</v>
      </c>
      <c r="S738" s="192">
        <f t="shared" si="130"/>
        <v>6481.4775181546029</v>
      </c>
      <c r="T738" s="192">
        <f t="shared" si="131"/>
        <v>0</v>
      </c>
      <c r="U738" s="192">
        <f t="shared" si="132"/>
        <v>0</v>
      </c>
    </row>
    <row r="739" spans="1:21" s="137" customFormat="1" ht="12">
      <c r="A739" s="161">
        <v>1722</v>
      </c>
      <c r="B739" s="161" t="s">
        <v>396</v>
      </c>
      <c r="C739" s="161" t="s">
        <v>397</v>
      </c>
      <c r="D739" s="161" t="s">
        <v>558</v>
      </c>
      <c r="E739" s="161" t="s">
        <v>271</v>
      </c>
      <c r="F739" s="192">
        <v>29.5312215696</v>
      </c>
      <c r="G739" s="192">
        <v>0</v>
      </c>
      <c r="H739" s="192">
        <v>0</v>
      </c>
      <c r="I739" s="193">
        <f t="shared" si="122"/>
        <v>0</v>
      </c>
      <c r="J739" s="193">
        <f t="shared" si="123"/>
        <v>0</v>
      </c>
      <c r="K739" s="138">
        <v>804.82992876499998</v>
      </c>
      <c r="L739" s="192">
        <f t="shared" si="124"/>
        <v>804.82992876499998</v>
      </c>
      <c r="M739" s="192">
        <f t="shared" si="125"/>
        <v>0</v>
      </c>
      <c r="N739" s="192">
        <f t="shared" si="126"/>
        <v>0</v>
      </c>
      <c r="O739" s="192">
        <v>114.15810301437952</v>
      </c>
      <c r="P739" s="192">
        <f t="shared" si="127"/>
        <v>114.15810301437952</v>
      </c>
      <c r="Q739" s="192">
        <f t="shared" si="128"/>
        <v>0</v>
      </c>
      <c r="R739" s="192">
        <f t="shared" si="129"/>
        <v>0</v>
      </c>
      <c r="S739" s="192">
        <f t="shared" si="130"/>
        <v>918.98803177937953</v>
      </c>
      <c r="T739" s="192">
        <f t="shared" si="131"/>
        <v>0</v>
      </c>
      <c r="U739" s="192">
        <f t="shared" si="132"/>
        <v>0</v>
      </c>
    </row>
    <row r="740" spans="1:21" s="137" customFormat="1" ht="12">
      <c r="A740" s="161">
        <v>1723</v>
      </c>
      <c r="B740" s="161" t="s">
        <v>396</v>
      </c>
      <c r="C740" s="161" t="s">
        <v>397</v>
      </c>
      <c r="D740" s="161" t="s">
        <v>558</v>
      </c>
      <c r="E740" s="161" t="s">
        <v>271</v>
      </c>
      <c r="F740" s="192">
        <v>19.324946012200002</v>
      </c>
      <c r="G740" s="192">
        <v>0</v>
      </c>
      <c r="H740" s="192">
        <v>0</v>
      </c>
      <c r="I740" s="193">
        <f t="shared" si="122"/>
        <v>0</v>
      </c>
      <c r="J740" s="193">
        <f t="shared" si="123"/>
        <v>0</v>
      </c>
      <c r="K740" s="138">
        <v>3251.4165647999998</v>
      </c>
      <c r="L740" s="192">
        <f t="shared" si="124"/>
        <v>3251.4165647999998</v>
      </c>
      <c r="M740" s="192">
        <f t="shared" si="125"/>
        <v>0</v>
      </c>
      <c r="N740" s="192">
        <f t="shared" si="126"/>
        <v>0</v>
      </c>
      <c r="O740" s="192">
        <v>2380.4786312009164</v>
      </c>
      <c r="P740" s="192">
        <f t="shared" si="127"/>
        <v>2380.4786312009164</v>
      </c>
      <c r="Q740" s="192">
        <f t="shared" si="128"/>
        <v>0</v>
      </c>
      <c r="R740" s="192">
        <f t="shared" si="129"/>
        <v>0</v>
      </c>
      <c r="S740" s="192">
        <f t="shared" si="130"/>
        <v>5631.8951960009163</v>
      </c>
      <c r="T740" s="192">
        <f t="shared" si="131"/>
        <v>0</v>
      </c>
      <c r="U740" s="192">
        <f t="shared" si="132"/>
        <v>0</v>
      </c>
    </row>
    <row r="741" spans="1:21" s="137" customFormat="1" ht="12">
      <c r="A741" s="161">
        <v>1724</v>
      </c>
      <c r="B741" s="161" t="s">
        <v>396</v>
      </c>
      <c r="C741" s="161" t="s">
        <v>397</v>
      </c>
      <c r="D741" s="161" t="s">
        <v>558</v>
      </c>
      <c r="E741" s="161" t="s">
        <v>271</v>
      </c>
      <c r="F741" s="192">
        <v>20.8719024621</v>
      </c>
      <c r="G741" s="192">
        <v>0</v>
      </c>
      <c r="H741" s="192">
        <v>0</v>
      </c>
      <c r="I741" s="193">
        <f t="shared" si="122"/>
        <v>0</v>
      </c>
      <c r="J741" s="193">
        <f t="shared" si="123"/>
        <v>0</v>
      </c>
      <c r="K741" s="138">
        <v>609.64973432700003</v>
      </c>
      <c r="L741" s="192">
        <f t="shared" si="124"/>
        <v>609.64973432700003</v>
      </c>
      <c r="M741" s="192">
        <f t="shared" si="125"/>
        <v>0</v>
      </c>
      <c r="N741" s="192">
        <f t="shared" si="126"/>
        <v>0</v>
      </c>
      <c r="O741" s="192">
        <v>58.721476855202383</v>
      </c>
      <c r="P741" s="192">
        <f t="shared" si="127"/>
        <v>58.721476855202383</v>
      </c>
      <c r="Q741" s="192">
        <f t="shared" si="128"/>
        <v>0</v>
      </c>
      <c r="R741" s="192">
        <f t="shared" si="129"/>
        <v>0</v>
      </c>
      <c r="S741" s="192">
        <f t="shared" si="130"/>
        <v>668.37121118220239</v>
      </c>
      <c r="T741" s="192">
        <f t="shared" si="131"/>
        <v>0</v>
      </c>
      <c r="U741" s="192">
        <f t="shared" si="132"/>
        <v>0</v>
      </c>
    </row>
    <row r="742" spans="1:21" s="137" customFormat="1" ht="12">
      <c r="A742" s="161">
        <v>1725</v>
      </c>
      <c r="B742" s="161" t="s">
        <v>396</v>
      </c>
      <c r="C742" s="161" t="s">
        <v>397</v>
      </c>
      <c r="D742" s="161" t="s">
        <v>558</v>
      </c>
      <c r="E742" s="161" t="s">
        <v>271</v>
      </c>
      <c r="F742" s="192">
        <v>26.5173513284</v>
      </c>
      <c r="G742" s="192">
        <v>0</v>
      </c>
      <c r="H742" s="192">
        <v>0</v>
      </c>
      <c r="I742" s="193">
        <f t="shared" si="122"/>
        <v>0</v>
      </c>
      <c r="J742" s="193">
        <f t="shared" si="123"/>
        <v>0</v>
      </c>
      <c r="K742" s="138">
        <v>958.72457474199996</v>
      </c>
      <c r="L742" s="192">
        <f t="shared" si="124"/>
        <v>958.72457474199996</v>
      </c>
      <c r="M742" s="192">
        <f t="shared" si="125"/>
        <v>0</v>
      </c>
      <c r="N742" s="192">
        <f t="shared" si="126"/>
        <v>0</v>
      </c>
      <c r="O742" s="192">
        <v>165.85006437969636</v>
      </c>
      <c r="P742" s="192">
        <f t="shared" si="127"/>
        <v>165.85006437969636</v>
      </c>
      <c r="Q742" s="192">
        <f t="shared" si="128"/>
        <v>0</v>
      </c>
      <c r="R742" s="192">
        <f t="shared" si="129"/>
        <v>0</v>
      </c>
      <c r="S742" s="192">
        <f t="shared" si="130"/>
        <v>1124.5746391216962</v>
      </c>
      <c r="T742" s="192">
        <f t="shared" si="131"/>
        <v>0</v>
      </c>
      <c r="U742" s="192">
        <f t="shared" si="132"/>
        <v>0</v>
      </c>
    </row>
    <row r="743" spans="1:21" s="137" customFormat="1" ht="12">
      <c r="A743" s="161">
        <v>1726</v>
      </c>
      <c r="B743" s="161" t="s">
        <v>396</v>
      </c>
      <c r="C743" s="161" t="s">
        <v>397</v>
      </c>
      <c r="D743" s="161" t="s">
        <v>558</v>
      </c>
      <c r="E743" s="161" t="s">
        <v>271</v>
      </c>
      <c r="F743" s="192">
        <v>29.627481821300002</v>
      </c>
      <c r="G743" s="192">
        <v>0</v>
      </c>
      <c r="H743" s="192">
        <v>0</v>
      </c>
      <c r="I743" s="193">
        <f t="shared" si="122"/>
        <v>0</v>
      </c>
      <c r="J743" s="193">
        <f t="shared" si="123"/>
        <v>0</v>
      </c>
      <c r="K743" s="138">
        <v>1001.66056059</v>
      </c>
      <c r="L743" s="192">
        <f t="shared" si="124"/>
        <v>1001.66056059</v>
      </c>
      <c r="M743" s="192">
        <f t="shared" si="125"/>
        <v>0</v>
      </c>
      <c r="N743" s="192">
        <f t="shared" si="126"/>
        <v>0</v>
      </c>
      <c r="O743" s="192">
        <v>221.71421715539691</v>
      </c>
      <c r="P743" s="192">
        <f t="shared" si="127"/>
        <v>221.71421715539691</v>
      </c>
      <c r="Q743" s="192">
        <f t="shared" si="128"/>
        <v>0</v>
      </c>
      <c r="R743" s="192">
        <f t="shared" si="129"/>
        <v>0</v>
      </c>
      <c r="S743" s="192">
        <f t="shared" si="130"/>
        <v>1223.3747777453968</v>
      </c>
      <c r="T743" s="192">
        <f t="shared" si="131"/>
        <v>0</v>
      </c>
      <c r="U743" s="192">
        <f t="shared" si="132"/>
        <v>0</v>
      </c>
    </row>
    <row r="744" spans="1:21" s="137" customFormat="1" ht="12">
      <c r="A744" s="161">
        <v>1727</v>
      </c>
      <c r="B744" s="161" t="s">
        <v>396</v>
      </c>
      <c r="C744" s="161" t="s">
        <v>397</v>
      </c>
      <c r="D744" s="161" t="s">
        <v>564</v>
      </c>
      <c r="E744" s="161" t="s">
        <v>271</v>
      </c>
      <c r="F744" s="192">
        <v>7.48071277734</v>
      </c>
      <c r="G744" s="192">
        <v>0</v>
      </c>
      <c r="H744" s="192">
        <v>0</v>
      </c>
      <c r="I744" s="193">
        <f t="shared" si="122"/>
        <v>0</v>
      </c>
      <c r="J744" s="193">
        <f t="shared" si="123"/>
        <v>0</v>
      </c>
      <c r="K744" s="138">
        <v>524.26286961599999</v>
      </c>
      <c r="L744" s="192">
        <f t="shared" si="124"/>
        <v>524.26286961599999</v>
      </c>
      <c r="M744" s="192">
        <f t="shared" si="125"/>
        <v>0</v>
      </c>
      <c r="N744" s="192">
        <f t="shared" si="126"/>
        <v>0</v>
      </c>
      <c r="O744" s="192">
        <v>303.00524436879112</v>
      </c>
      <c r="P744" s="192">
        <f t="shared" si="127"/>
        <v>303.00524436879112</v>
      </c>
      <c r="Q744" s="192">
        <f t="shared" si="128"/>
        <v>0</v>
      </c>
      <c r="R744" s="192">
        <f t="shared" si="129"/>
        <v>0</v>
      </c>
      <c r="S744" s="192">
        <f t="shared" si="130"/>
        <v>827.26811398479117</v>
      </c>
      <c r="T744" s="192">
        <f t="shared" si="131"/>
        <v>0</v>
      </c>
      <c r="U744" s="192">
        <f t="shared" si="132"/>
        <v>0</v>
      </c>
    </row>
    <row r="745" spans="1:21" s="137" customFormat="1" ht="12">
      <c r="A745" s="161">
        <v>1728</v>
      </c>
      <c r="B745" s="161" t="s">
        <v>396</v>
      </c>
      <c r="C745" s="161" t="s">
        <v>397</v>
      </c>
      <c r="D745" s="161" t="s">
        <v>564</v>
      </c>
      <c r="E745" s="161" t="s">
        <v>271</v>
      </c>
      <c r="F745" s="192">
        <v>68.740067797600005</v>
      </c>
      <c r="G745" s="192">
        <v>0</v>
      </c>
      <c r="H745" s="192">
        <v>0</v>
      </c>
      <c r="I745" s="193">
        <f t="shared" si="122"/>
        <v>0</v>
      </c>
      <c r="J745" s="193">
        <f t="shared" si="123"/>
        <v>0</v>
      </c>
      <c r="K745" s="138">
        <v>2639.1081322599998</v>
      </c>
      <c r="L745" s="192">
        <f t="shared" si="124"/>
        <v>2639.1081322599998</v>
      </c>
      <c r="M745" s="192">
        <f t="shared" si="125"/>
        <v>0</v>
      </c>
      <c r="N745" s="192">
        <f t="shared" si="126"/>
        <v>0</v>
      </c>
      <c r="O745" s="192">
        <v>155.08310344517434</v>
      </c>
      <c r="P745" s="192">
        <f t="shared" si="127"/>
        <v>155.08310344517434</v>
      </c>
      <c r="Q745" s="192">
        <f t="shared" si="128"/>
        <v>0</v>
      </c>
      <c r="R745" s="192">
        <f t="shared" si="129"/>
        <v>0</v>
      </c>
      <c r="S745" s="192">
        <f t="shared" si="130"/>
        <v>2794.1912357051742</v>
      </c>
      <c r="T745" s="192">
        <f t="shared" si="131"/>
        <v>0</v>
      </c>
      <c r="U745" s="192">
        <f t="shared" si="132"/>
        <v>0</v>
      </c>
    </row>
    <row r="746" spans="1:21" s="137" customFormat="1" ht="12">
      <c r="A746" s="161">
        <v>1729</v>
      </c>
      <c r="B746" s="161" t="s">
        <v>396</v>
      </c>
      <c r="C746" s="161" t="s">
        <v>397</v>
      </c>
      <c r="D746" s="161" t="s">
        <v>564</v>
      </c>
      <c r="E746" s="161" t="s">
        <v>271</v>
      </c>
      <c r="F746" s="192">
        <v>88.909392827299996</v>
      </c>
      <c r="G746" s="192">
        <v>0</v>
      </c>
      <c r="H746" s="192">
        <v>0</v>
      </c>
      <c r="I746" s="193">
        <f t="shared" si="122"/>
        <v>0</v>
      </c>
      <c r="J746" s="193">
        <f t="shared" si="123"/>
        <v>0</v>
      </c>
      <c r="K746" s="138">
        <v>2577.3898322099999</v>
      </c>
      <c r="L746" s="192">
        <f t="shared" si="124"/>
        <v>2577.3898322099999</v>
      </c>
      <c r="M746" s="192">
        <f t="shared" si="125"/>
        <v>0</v>
      </c>
      <c r="N746" s="192">
        <f t="shared" si="126"/>
        <v>0</v>
      </c>
      <c r="O746" s="192">
        <v>758.80345968760275</v>
      </c>
      <c r="P746" s="192">
        <f t="shared" si="127"/>
        <v>758.80345968760275</v>
      </c>
      <c r="Q746" s="192">
        <f t="shared" si="128"/>
        <v>0</v>
      </c>
      <c r="R746" s="192">
        <f t="shared" si="129"/>
        <v>0</v>
      </c>
      <c r="S746" s="192">
        <f t="shared" si="130"/>
        <v>3336.1932918976026</v>
      </c>
      <c r="T746" s="192">
        <f t="shared" si="131"/>
        <v>0</v>
      </c>
      <c r="U746" s="192">
        <f t="shared" si="132"/>
        <v>0</v>
      </c>
    </row>
    <row r="747" spans="1:21" s="137" customFormat="1" ht="12">
      <c r="A747" s="161">
        <v>1730</v>
      </c>
      <c r="B747" s="161" t="s">
        <v>396</v>
      </c>
      <c r="C747" s="161" t="s">
        <v>397</v>
      </c>
      <c r="D747" s="161" t="s">
        <v>564</v>
      </c>
      <c r="E747" s="161" t="s">
        <v>271</v>
      </c>
      <c r="F747" s="192">
        <v>71.661336247500003</v>
      </c>
      <c r="G747" s="192">
        <v>0</v>
      </c>
      <c r="H747" s="192">
        <v>0</v>
      </c>
      <c r="I747" s="193">
        <f t="shared" si="122"/>
        <v>0</v>
      </c>
      <c r="J747" s="193">
        <f t="shared" si="123"/>
        <v>0</v>
      </c>
      <c r="K747" s="138">
        <v>2998.48243241</v>
      </c>
      <c r="L747" s="192">
        <f t="shared" si="124"/>
        <v>2998.48243241</v>
      </c>
      <c r="M747" s="192">
        <f t="shared" si="125"/>
        <v>0</v>
      </c>
      <c r="N747" s="192">
        <f t="shared" si="126"/>
        <v>0</v>
      </c>
      <c r="O747" s="192">
        <v>769.22765732001267</v>
      </c>
      <c r="P747" s="192">
        <f t="shared" si="127"/>
        <v>769.22765732001267</v>
      </c>
      <c r="Q747" s="192">
        <f t="shared" si="128"/>
        <v>0</v>
      </c>
      <c r="R747" s="192">
        <f t="shared" si="129"/>
        <v>0</v>
      </c>
      <c r="S747" s="192">
        <f t="shared" si="130"/>
        <v>3767.7100897300124</v>
      </c>
      <c r="T747" s="192">
        <f t="shared" si="131"/>
        <v>0</v>
      </c>
      <c r="U747" s="192">
        <f t="shared" si="132"/>
        <v>0</v>
      </c>
    </row>
    <row r="748" spans="1:21" s="137" customFormat="1" ht="12">
      <c r="A748" s="161">
        <v>1731</v>
      </c>
      <c r="B748" s="161" t="s">
        <v>396</v>
      </c>
      <c r="C748" s="161" t="s">
        <v>397</v>
      </c>
      <c r="D748" s="161" t="s">
        <v>565</v>
      </c>
      <c r="E748" s="161" t="s">
        <v>271</v>
      </c>
      <c r="F748" s="192">
        <v>64.618155396399999</v>
      </c>
      <c r="G748" s="192">
        <v>0</v>
      </c>
      <c r="H748" s="192">
        <v>0</v>
      </c>
      <c r="I748" s="193">
        <f t="shared" si="122"/>
        <v>0</v>
      </c>
      <c r="J748" s="193">
        <f t="shared" si="123"/>
        <v>0</v>
      </c>
      <c r="K748" s="138">
        <v>2520.1490941799998</v>
      </c>
      <c r="L748" s="192">
        <f t="shared" si="124"/>
        <v>2520.1490941799998</v>
      </c>
      <c r="M748" s="192">
        <f t="shared" si="125"/>
        <v>0</v>
      </c>
      <c r="N748" s="192">
        <f t="shared" si="126"/>
        <v>0</v>
      </c>
      <c r="O748" s="192">
        <v>341.93552958201116</v>
      </c>
      <c r="P748" s="192">
        <f t="shared" si="127"/>
        <v>341.93552958201116</v>
      </c>
      <c r="Q748" s="192">
        <f t="shared" si="128"/>
        <v>0</v>
      </c>
      <c r="R748" s="192">
        <f t="shared" si="129"/>
        <v>0</v>
      </c>
      <c r="S748" s="192">
        <f t="shared" si="130"/>
        <v>2862.0846237620108</v>
      </c>
      <c r="T748" s="192">
        <f t="shared" si="131"/>
        <v>0</v>
      </c>
      <c r="U748" s="192">
        <f t="shared" si="132"/>
        <v>0</v>
      </c>
    </row>
    <row r="749" spans="1:21" s="137" customFormat="1" ht="12">
      <c r="A749" s="161">
        <v>1732</v>
      </c>
      <c r="B749" s="161" t="s">
        <v>396</v>
      </c>
      <c r="C749" s="161" t="s">
        <v>397</v>
      </c>
      <c r="D749" s="161" t="s">
        <v>565</v>
      </c>
      <c r="E749" s="161" t="s">
        <v>271</v>
      </c>
      <c r="F749" s="192">
        <v>54.857427828600002</v>
      </c>
      <c r="G749" s="192">
        <v>0</v>
      </c>
      <c r="H749" s="192">
        <v>0</v>
      </c>
      <c r="I749" s="193">
        <f t="shared" si="122"/>
        <v>0</v>
      </c>
      <c r="J749" s="193">
        <f t="shared" si="123"/>
        <v>0</v>
      </c>
      <c r="K749" s="138">
        <v>1748.2123215500001</v>
      </c>
      <c r="L749" s="192">
        <f t="shared" si="124"/>
        <v>1748.2123215500001</v>
      </c>
      <c r="M749" s="192">
        <f t="shared" si="125"/>
        <v>0</v>
      </c>
      <c r="N749" s="192">
        <f t="shared" si="126"/>
        <v>0</v>
      </c>
      <c r="O749" s="192">
        <v>406.86549279494534</v>
      </c>
      <c r="P749" s="192">
        <f t="shared" si="127"/>
        <v>406.86549279494534</v>
      </c>
      <c r="Q749" s="192">
        <f t="shared" si="128"/>
        <v>0</v>
      </c>
      <c r="R749" s="192">
        <f t="shared" si="129"/>
        <v>0</v>
      </c>
      <c r="S749" s="192">
        <f t="shared" si="130"/>
        <v>2155.0778143449452</v>
      </c>
      <c r="T749" s="192">
        <f t="shared" si="131"/>
        <v>0</v>
      </c>
      <c r="U749" s="192">
        <f t="shared" si="132"/>
        <v>0</v>
      </c>
    </row>
    <row r="750" spans="1:21" s="137" customFormat="1" ht="12">
      <c r="A750" s="161">
        <v>1733</v>
      </c>
      <c r="B750" s="161" t="s">
        <v>396</v>
      </c>
      <c r="C750" s="161" t="s">
        <v>397</v>
      </c>
      <c r="D750" s="161" t="s">
        <v>565</v>
      </c>
      <c r="E750" s="161" t="s">
        <v>271</v>
      </c>
      <c r="F750" s="192">
        <v>84.252184482299995</v>
      </c>
      <c r="G750" s="192">
        <v>0</v>
      </c>
      <c r="H750" s="192">
        <v>0</v>
      </c>
      <c r="I750" s="193">
        <f t="shared" si="122"/>
        <v>0</v>
      </c>
      <c r="J750" s="193">
        <f t="shared" si="123"/>
        <v>0</v>
      </c>
      <c r="K750" s="138">
        <v>3359.67286964</v>
      </c>
      <c r="L750" s="192">
        <f t="shared" si="124"/>
        <v>3359.67286964</v>
      </c>
      <c r="M750" s="192">
        <f t="shared" si="125"/>
        <v>0</v>
      </c>
      <c r="N750" s="192">
        <f t="shared" si="126"/>
        <v>0</v>
      </c>
      <c r="O750" s="192">
        <v>428.20660568740345</v>
      </c>
      <c r="P750" s="192">
        <f t="shared" si="127"/>
        <v>428.20660568740345</v>
      </c>
      <c r="Q750" s="192">
        <f t="shared" si="128"/>
        <v>0</v>
      </c>
      <c r="R750" s="192">
        <f t="shared" si="129"/>
        <v>0</v>
      </c>
      <c r="S750" s="192">
        <f t="shared" si="130"/>
        <v>3787.8794753274033</v>
      </c>
      <c r="T750" s="192">
        <f t="shared" si="131"/>
        <v>0</v>
      </c>
      <c r="U750" s="192">
        <f t="shared" si="132"/>
        <v>0</v>
      </c>
    </row>
    <row r="751" spans="1:21" s="137" customFormat="1" ht="12">
      <c r="A751" s="161">
        <v>1734</v>
      </c>
      <c r="B751" s="161" t="s">
        <v>396</v>
      </c>
      <c r="C751" s="161" t="s">
        <v>397</v>
      </c>
      <c r="D751" s="161" t="s">
        <v>566</v>
      </c>
      <c r="E751" s="161" t="s">
        <v>271</v>
      </c>
      <c r="F751" s="192">
        <v>56.798785065499999</v>
      </c>
      <c r="G751" s="192">
        <v>0</v>
      </c>
      <c r="H751" s="192">
        <v>0</v>
      </c>
      <c r="I751" s="193">
        <f t="shared" si="122"/>
        <v>0</v>
      </c>
      <c r="J751" s="193">
        <f t="shared" si="123"/>
        <v>0</v>
      </c>
      <c r="K751" s="138">
        <v>1270.94827588</v>
      </c>
      <c r="L751" s="192">
        <f t="shared" si="124"/>
        <v>1270.94827588</v>
      </c>
      <c r="M751" s="192">
        <f t="shared" si="125"/>
        <v>0</v>
      </c>
      <c r="N751" s="192">
        <f t="shared" si="126"/>
        <v>0</v>
      </c>
      <c r="O751" s="192">
        <v>149.45175699668329</v>
      </c>
      <c r="P751" s="192">
        <f t="shared" si="127"/>
        <v>149.45175699668329</v>
      </c>
      <c r="Q751" s="192">
        <f t="shared" si="128"/>
        <v>0</v>
      </c>
      <c r="R751" s="192">
        <f t="shared" si="129"/>
        <v>0</v>
      </c>
      <c r="S751" s="192">
        <f t="shared" si="130"/>
        <v>1420.4000328766833</v>
      </c>
      <c r="T751" s="192">
        <f t="shared" si="131"/>
        <v>0</v>
      </c>
      <c r="U751" s="192">
        <f t="shared" si="132"/>
        <v>0</v>
      </c>
    </row>
    <row r="752" spans="1:21" s="137" customFormat="1" ht="12">
      <c r="A752" s="161">
        <v>1735</v>
      </c>
      <c r="B752" s="161" t="s">
        <v>396</v>
      </c>
      <c r="C752" s="161" t="s">
        <v>397</v>
      </c>
      <c r="D752" s="161" t="s">
        <v>567</v>
      </c>
      <c r="E752" s="161" t="s">
        <v>271</v>
      </c>
      <c r="F752" s="192">
        <v>11.8999338551</v>
      </c>
      <c r="G752" s="192">
        <v>0</v>
      </c>
      <c r="H752" s="192">
        <v>0</v>
      </c>
      <c r="I752" s="193">
        <f t="shared" si="122"/>
        <v>0</v>
      </c>
      <c r="J752" s="193">
        <f t="shared" si="123"/>
        <v>0</v>
      </c>
      <c r="K752" s="138">
        <v>1204.76966535</v>
      </c>
      <c r="L752" s="192">
        <f t="shared" si="124"/>
        <v>1204.76966535</v>
      </c>
      <c r="M752" s="192">
        <f t="shared" si="125"/>
        <v>0</v>
      </c>
      <c r="N752" s="192">
        <f t="shared" si="126"/>
        <v>0</v>
      </c>
      <c r="O752" s="192">
        <v>101.09541853578857</v>
      </c>
      <c r="P752" s="192">
        <f t="shared" si="127"/>
        <v>101.09541853578857</v>
      </c>
      <c r="Q752" s="192">
        <f t="shared" si="128"/>
        <v>0</v>
      </c>
      <c r="R752" s="192">
        <f t="shared" si="129"/>
        <v>0</v>
      </c>
      <c r="S752" s="192">
        <f t="shared" si="130"/>
        <v>1305.8650838857886</v>
      </c>
      <c r="T752" s="192">
        <f t="shared" si="131"/>
        <v>0</v>
      </c>
      <c r="U752" s="192">
        <f t="shared" si="132"/>
        <v>0</v>
      </c>
    </row>
    <row r="753" spans="1:21" s="137" customFormat="1" ht="12">
      <c r="A753" s="161">
        <v>1736</v>
      </c>
      <c r="B753" s="161" t="s">
        <v>396</v>
      </c>
      <c r="C753" s="161" t="s">
        <v>397</v>
      </c>
      <c r="D753" s="161" t="s">
        <v>567</v>
      </c>
      <c r="E753" s="161" t="s">
        <v>271</v>
      </c>
      <c r="F753" s="192">
        <v>30.311447671300002</v>
      </c>
      <c r="G753" s="192">
        <v>0</v>
      </c>
      <c r="H753" s="192">
        <v>0</v>
      </c>
      <c r="I753" s="193">
        <f t="shared" si="122"/>
        <v>0</v>
      </c>
      <c r="J753" s="193">
        <f t="shared" si="123"/>
        <v>0</v>
      </c>
      <c r="K753" s="138">
        <v>1627.35598177</v>
      </c>
      <c r="L753" s="192">
        <f t="shared" si="124"/>
        <v>1627.35598177</v>
      </c>
      <c r="M753" s="192">
        <f t="shared" si="125"/>
        <v>0</v>
      </c>
      <c r="N753" s="192">
        <f t="shared" si="126"/>
        <v>0</v>
      </c>
      <c r="O753" s="192">
        <v>158.6571249358519</v>
      </c>
      <c r="P753" s="192">
        <f t="shared" si="127"/>
        <v>158.6571249358519</v>
      </c>
      <c r="Q753" s="192">
        <f t="shared" si="128"/>
        <v>0</v>
      </c>
      <c r="R753" s="192">
        <f t="shared" si="129"/>
        <v>0</v>
      </c>
      <c r="S753" s="192">
        <f t="shared" si="130"/>
        <v>1786.0131067058519</v>
      </c>
      <c r="T753" s="192">
        <f t="shared" si="131"/>
        <v>0</v>
      </c>
      <c r="U753" s="192">
        <f t="shared" si="132"/>
        <v>0</v>
      </c>
    </row>
    <row r="754" spans="1:21" s="137" customFormat="1" ht="12">
      <c r="A754" s="161">
        <v>1737</v>
      </c>
      <c r="B754" s="161" t="s">
        <v>396</v>
      </c>
      <c r="C754" s="161" t="s">
        <v>397</v>
      </c>
      <c r="D754" s="161" t="s">
        <v>567</v>
      </c>
      <c r="E754" s="161" t="s">
        <v>271</v>
      </c>
      <c r="F754" s="192">
        <v>71.104142211099997</v>
      </c>
      <c r="G754" s="192">
        <v>0</v>
      </c>
      <c r="H754" s="192">
        <v>0</v>
      </c>
      <c r="I754" s="193">
        <f t="shared" si="122"/>
        <v>0</v>
      </c>
      <c r="J754" s="193">
        <f t="shared" si="123"/>
        <v>0</v>
      </c>
      <c r="K754" s="138">
        <v>2967.72308071</v>
      </c>
      <c r="L754" s="192">
        <f t="shared" si="124"/>
        <v>2967.72308071</v>
      </c>
      <c r="M754" s="192">
        <f t="shared" si="125"/>
        <v>0</v>
      </c>
      <c r="N754" s="192">
        <f t="shared" si="126"/>
        <v>0</v>
      </c>
      <c r="O754" s="192">
        <v>140.3702494289098</v>
      </c>
      <c r="P754" s="192">
        <f t="shared" si="127"/>
        <v>140.3702494289098</v>
      </c>
      <c r="Q754" s="192">
        <f t="shared" si="128"/>
        <v>0</v>
      </c>
      <c r="R754" s="192">
        <f t="shared" si="129"/>
        <v>0</v>
      </c>
      <c r="S754" s="192">
        <f t="shared" si="130"/>
        <v>3108.0933301389096</v>
      </c>
      <c r="T754" s="192">
        <f t="shared" si="131"/>
        <v>0</v>
      </c>
      <c r="U754" s="192">
        <f t="shared" si="132"/>
        <v>0</v>
      </c>
    </row>
    <row r="755" spans="1:21" s="137" customFormat="1" ht="12">
      <c r="A755" s="161">
        <v>1738</v>
      </c>
      <c r="B755" s="161" t="s">
        <v>396</v>
      </c>
      <c r="C755" s="161" t="s">
        <v>455</v>
      </c>
      <c r="D755" s="161" t="s">
        <v>568</v>
      </c>
      <c r="E755" s="161" t="s">
        <v>130</v>
      </c>
      <c r="F755" s="192">
        <v>33.119846585074995</v>
      </c>
      <c r="G755" s="192">
        <v>15.926705226799996</v>
      </c>
      <c r="H755" s="192">
        <v>17.193141358275</v>
      </c>
      <c r="I755" s="193">
        <f t="shared" si="122"/>
        <v>0.48088100848803894</v>
      </c>
      <c r="J755" s="193">
        <f t="shared" si="123"/>
        <v>0.51911899151196106</v>
      </c>
      <c r="K755" s="138">
        <v>969.87194645900001</v>
      </c>
      <c r="L755" s="192">
        <f t="shared" si="124"/>
        <v>0</v>
      </c>
      <c r="M755" s="192">
        <f t="shared" si="125"/>
        <v>466.39299971746124</v>
      </c>
      <c r="N755" s="192">
        <f t="shared" si="126"/>
        <v>503.47894674153878</v>
      </c>
      <c r="O755" s="192">
        <v>85.492012451999983</v>
      </c>
      <c r="P755" s="192">
        <f t="shared" si="127"/>
        <v>0</v>
      </c>
      <c r="Q755" s="192">
        <f t="shared" si="128"/>
        <v>41.111485165589734</v>
      </c>
      <c r="R755" s="192">
        <f t="shared" si="129"/>
        <v>44.380527286410249</v>
      </c>
      <c r="S755" s="192">
        <f t="shared" si="130"/>
        <v>0</v>
      </c>
      <c r="T755" s="192">
        <f t="shared" si="131"/>
        <v>507.50448488305096</v>
      </c>
      <c r="U755" s="192">
        <f t="shared" si="132"/>
        <v>547.85947402794898</v>
      </c>
    </row>
    <row r="756" spans="1:21" s="137" customFormat="1" ht="12">
      <c r="A756" s="161">
        <v>1739</v>
      </c>
      <c r="B756" s="161" t="s">
        <v>396</v>
      </c>
      <c r="C756" s="161" t="s">
        <v>397</v>
      </c>
      <c r="D756" s="161" t="s">
        <v>569</v>
      </c>
      <c r="E756" s="161" t="s">
        <v>271</v>
      </c>
      <c r="F756" s="192">
        <v>81.236391280199996</v>
      </c>
      <c r="G756" s="192">
        <v>0</v>
      </c>
      <c r="H756" s="192">
        <v>0</v>
      </c>
      <c r="I756" s="193">
        <f t="shared" si="122"/>
        <v>0</v>
      </c>
      <c r="J756" s="193">
        <f t="shared" si="123"/>
        <v>0</v>
      </c>
      <c r="K756" s="138">
        <v>3019.3916187</v>
      </c>
      <c r="L756" s="192">
        <f t="shared" si="124"/>
        <v>3019.3916187</v>
      </c>
      <c r="M756" s="192">
        <f t="shared" si="125"/>
        <v>0</v>
      </c>
      <c r="N756" s="192">
        <f t="shared" si="126"/>
        <v>0</v>
      </c>
      <c r="O756" s="192">
        <v>187.7451189998136</v>
      </c>
      <c r="P756" s="192">
        <f t="shared" si="127"/>
        <v>187.7451189998136</v>
      </c>
      <c r="Q756" s="192">
        <f t="shared" si="128"/>
        <v>0</v>
      </c>
      <c r="R756" s="192">
        <f t="shared" si="129"/>
        <v>0</v>
      </c>
      <c r="S756" s="192">
        <f t="shared" si="130"/>
        <v>3207.1367376998137</v>
      </c>
      <c r="T756" s="192">
        <f t="shared" si="131"/>
        <v>0</v>
      </c>
      <c r="U756" s="192">
        <f t="shared" si="132"/>
        <v>0</v>
      </c>
    </row>
    <row r="757" spans="1:21" s="137" customFormat="1" ht="12">
      <c r="A757" s="161">
        <v>1740</v>
      </c>
      <c r="B757" s="161" t="s">
        <v>396</v>
      </c>
      <c r="C757" s="161" t="s">
        <v>397</v>
      </c>
      <c r="D757" s="161" t="s">
        <v>569</v>
      </c>
      <c r="E757" s="161" t="s">
        <v>271</v>
      </c>
      <c r="F757" s="192">
        <v>52.765828720099996</v>
      </c>
      <c r="G757" s="192">
        <v>0</v>
      </c>
      <c r="H757" s="192">
        <v>0</v>
      </c>
      <c r="I757" s="193">
        <f t="shared" si="122"/>
        <v>0</v>
      </c>
      <c r="J757" s="193">
        <f t="shared" si="123"/>
        <v>0</v>
      </c>
      <c r="K757" s="138">
        <v>2005.19047763</v>
      </c>
      <c r="L757" s="192">
        <f t="shared" si="124"/>
        <v>2005.19047763</v>
      </c>
      <c r="M757" s="192">
        <f t="shared" si="125"/>
        <v>0</v>
      </c>
      <c r="N757" s="192">
        <f t="shared" si="126"/>
        <v>0</v>
      </c>
      <c r="O757" s="192">
        <v>140.89916643194908</v>
      </c>
      <c r="P757" s="192">
        <f t="shared" si="127"/>
        <v>140.89916643194908</v>
      </c>
      <c r="Q757" s="192">
        <f t="shared" si="128"/>
        <v>0</v>
      </c>
      <c r="R757" s="192">
        <f t="shared" si="129"/>
        <v>0</v>
      </c>
      <c r="S757" s="192">
        <f t="shared" si="130"/>
        <v>2146.089644061949</v>
      </c>
      <c r="T757" s="192">
        <f t="shared" si="131"/>
        <v>0</v>
      </c>
      <c r="U757" s="192">
        <f t="shared" si="132"/>
        <v>0</v>
      </c>
    </row>
    <row r="758" spans="1:21" s="137" customFormat="1" ht="12">
      <c r="A758" s="161">
        <v>1742</v>
      </c>
      <c r="B758" s="161" t="s">
        <v>396</v>
      </c>
      <c r="C758" s="161" t="s">
        <v>455</v>
      </c>
      <c r="D758" s="161" t="s">
        <v>568</v>
      </c>
      <c r="E758" s="161" t="s">
        <v>130</v>
      </c>
      <c r="F758" s="192">
        <v>179.88576819962415</v>
      </c>
      <c r="G758" s="192">
        <v>22.3927904958</v>
      </c>
      <c r="H758" s="192">
        <v>157.49297770382415</v>
      </c>
      <c r="I758" s="193">
        <f t="shared" si="122"/>
        <v>0.12448339143177857</v>
      </c>
      <c r="J758" s="193">
        <f t="shared" si="123"/>
        <v>0.87551660856822144</v>
      </c>
      <c r="K758" s="138">
        <v>12814.181884199999</v>
      </c>
      <c r="L758" s="192">
        <f t="shared" si="124"/>
        <v>0</v>
      </c>
      <c r="M758" s="192">
        <f t="shared" si="125"/>
        <v>1595.1528193688744</v>
      </c>
      <c r="N758" s="192">
        <f t="shared" si="126"/>
        <v>11219.029064831126</v>
      </c>
      <c r="O758" s="192">
        <v>1465.0913422885424</v>
      </c>
      <c r="P758" s="192">
        <f t="shared" si="127"/>
        <v>0</v>
      </c>
      <c r="Q758" s="192">
        <f t="shared" si="128"/>
        <v>182.3795390454145</v>
      </c>
      <c r="R758" s="192">
        <f t="shared" si="129"/>
        <v>1282.7118032431279</v>
      </c>
      <c r="S758" s="192">
        <f t="shared" si="130"/>
        <v>0</v>
      </c>
      <c r="T758" s="192">
        <f t="shared" si="131"/>
        <v>1777.5323584142889</v>
      </c>
      <c r="U758" s="192">
        <f t="shared" si="132"/>
        <v>12501.740868074254</v>
      </c>
    </row>
    <row r="759" spans="1:21" s="137" customFormat="1" ht="12">
      <c r="A759" s="161">
        <v>1743</v>
      </c>
      <c r="B759" s="161" t="s">
        <v>396</v>
      </c>
      <c r="C759" s="161" t="s">
        <v>455</v>
      </c>
      <c r="D759" s="161" t="s">
        <v>568</v>
      </c>
      <c r="E759" s="161" t="s">
        <v>130</v>
      </c>
      <c r="F759" s="192">
        <v>71.018742516491372</v>
      </c>
      <c r="G759" s="192">
        <v>37.358437668900002</v>
      </c>
      <c r="H759" s="192">
        <v>33.66030484759137</v>
      </c>
      <c r="I759" s="193">
        <f t="shared" si="122"/>
        <v>0.52603631583908916</v>
      </c>
      <c r="J759" s="193">
        <f t="shared" si="123"/>
        <v>0.47396368416091084</v>
      </c>
      <c r="K759" s="138">
        <v>2005.7489705099999</v>
      </c>
      <c r="L759" s="192">
        <f t="shared" si="124"/>
        <v>0</v>
      </c>
      <c r="M759" s="192">
        <f t="shared" si="125"/>
        <v>1055.0967989451262</v>
      </c>
      <c r="N759" s="192">
        <f t="shared" si="126"/>
        <v>950.6521715648737</v>
      </c>
      <c r="O759" s="192">
        <v>253.08082095392476</v>
      </c>
      <c r="P759" s="192">
        <f t="shared" si="127"/>
        <v>0</v>
      </c>
      <c r="Q759" s="192">
        <f t="shared" si="128"/>
        <v>133.12970266413473</v>
      </c>
      <c r="R759" s="192">
        <f t="shared" si="129"/>
        <v>119.95111828979002</v>
      </c>
      <c r="S759" s="192">
        <f t="shared" si="130"/>
        <v>0</v>
      </c>
      <c r="T759" s="192">
        <f t="shared" si="131"/>
        <v>1188.226501609261</v>
      </c>
      <c r="U759" s="192">
        <f t="shared" si="132"/>
        <v>1070.6032898546637</v>
      </c>
    </row>
    <row r="760" spans="1:21" s="137" customFormat="1" ht="12">
      <c r="A760" s="161">
        <v>1744</v>
      </c>
      <c r="B760" s="161" t="s">
        <v>396</v>
      </c>
      <c r="C760" s="161" t="s">
        <v>455</v>
      </c>
      <c r="D760" s="161" t="s">
        <v>568</v>
      </c>
      <c r="E760" s="161" t="s">
        <v>130</v>
      </c>
      <c r="F760" s="192">
        <v>30.68862379889844</v>
      </c>
      <c r="G760" s="192">
        <v>5.3460644644403033E-3</v>
      </c>
      <c r="H760" s="192">
        <v>30.683277734434</v>
      </c>
      <c r="I760" s="193">
        <f t="shared" si="122"/>
        <v>1.7420346052246887E-4</v>
      </c>
      <c r="J760" s="193">
        <f t="shared" si="123"/>
        <v>0.99982579653947756</v>
      </c>
      <c r="K760" s="138">
        <v>2476.5934987599999</v>
      </c>
      <c r="L760" s="192">
        <f t="shared" si="124"/>
        <v>0</v>
      </c>
      <c r="M760" s="192">
        <f t="shared" si="125"/>
        <v>0.4314311577914407</v>
      </c>
      <c r="N760" s="192">
        <f t="shared" si="126"/>
        <v>2476.1620676022085</v>
      </c>
      <c r="O760" s="192">
        <v>10.979490030000004</v>
      </c>
      <c r="P760" s="192">
        <f t="shared" si="127"/>
        <v>0</v>
      </c>
      <c r="Q760" s="192">
        <f t="shared" si="128"/>
        <v>1.9126651579979463E-3</v>
      </c>
      <c r="R760" s="192">
        <f t="shared" si="129"/>
        <v>10.977577364842007</v>
      </c>
      <c r="S760" s="192">
        <f t="shared" si="130"/>
        <v>0</v>
      </c>
      <c r="T760" s="192">
        <f t="shared" si="131"/>
        <v>0.43334382294943863</v>
      </c>
      <c r="U760" s="192">
        <f t="shared" si="132"/>
        <v>2487.1396449670506</v>
      </c>
    </row>
    <row r="761" spans="1:21" s="137" customFormat="1" ht="12">
      <c r="A761" s="161">
        <v>1745</v>
      </c>
      <c r="B761" s="161" t="s">
        <v>396</v>
      </c>
      <c r="C761" s="161" t="s">
        <v>455</v>
      </c>
      <c r="D761" s="161" t="s">
        <v>568</v>
      </c>
      <c r="E761" s="161" t="s">
        <v>130</v>
      </c>
      <c r="F761" s="192">
        <v>124.32471633508499</v>
      </c>
      <c r="G761" s="192">
        <v>0</v>
      </c>
      <c r="H761" s="192">
        <v>124.32471633508499</v>
      </c>
      <c r="I761" s="193">
        <f t="shared" si="122"/>
        <v>0</v>
      </c>
      <c r="J761" s="193">
        <f t="shared" si="123"/>
        <v>1</v>
      </c>
      <c r="K761" s="138">
        <v>5447.79422815</v>
      </c>
      <c r="L761" s="192">
        <f t="shared" si="124"/>
        <v>0</v>
      </c>
      <c r="M761" s="192">
        <f t="shared" si="125"/>
        <v>0</v>
      </c>
      <c r="N761" s="192">
        <f t="shared" si="126"/>
        <v>5447.79422815</v>
      </c>
      <c r="O761" s="192">
        <v>60.905914470152311</v>
      </c>
      <c r="P761" s="192">
        <f t="shared" si="127"/>
        <v>0</v>
      </c>
      <c r="Q761" s="192">
        <f t="shared" si="128"/>
        <v>0</v>
      </c>
      <c r="R761" s="192">
        <f t="shared" si="129"/>
        <v>60.905914470152311</v>
      </c>
      <c r="S761" s="192">
        <f t="shared" si="130"/>
        <v>0</v>
      </c>
      <c r="T761" s="192">
        <f t="shared" si="131"/>
        <v>0</v>
      </c>
      <c r="U761" s="192">
        <f t="shared" si="132"/>
        <v>5508.7001426201523</v>
      </c>
    </row>
    <row r="762" spans="1:21" s="137" customFormat="1" ht="12">
      <c r="A762" s="161">
        <v>1746</v>
      </c>
      <c r="B762" s="161" t="s">
        <v>396</v>
      </c>
      <c r="C762" s="161" t="s">
        <v>397</v>
      </c>
      <c r="D762" s="161" t="s">
        <v>558</v>
      </c>
      <c r="E762" s="161" t="s">
        <v>271</v>
      </c>
      <c r="F762" s="192">
        <v>24.999177554300001</v>
      </c>
      <c r="G762" s="192">
        <v>0</v>
      </c>
      <c r="H762" s="192">
        <v>0</v>
      </c>
      <c r="I762" s="193">
        <f t="shared" si="122"/>
        <v>0</v>
      </c>
      <c r="J762" s="193">
        <f t="shared" si="123"/>
        <v>0</v>
      </c>
      <c r="K762" s="138">
        <v>1614.87697815</v>
      </c>
      <c r="L762" s="192">
        <f t="shared" si="124"/>
        <v>1614.87697815</v>
      </c>
      <c r="M762" s="192">
        <f t="shared" si="125"/>
        <v>0</v>
      </c>
      <c r="N762" s="192">
        <f t="shared" si="126"/>
        <v>0</v>
      </c>
      <c r="O762" s="192">
        <v>313.50980313525088</v>
      </c>
      <c r="P762" s="192">
        <f t="shared" si="127"/>
        <v>313.50980313525088</v>
      </c>
      <c r="Q762" s="192">
        <f t="shared" si="128"/>
        <v>0</v>
      </c>
      <c r="R762" s="192">
        <f t="shared" si="129"/>
        <v>0</v>
      </c>
      <c r="S762" s="192">
        <f t="shared" si="130"/>
        <v>1928.3867812852509</v>
      </c>
      <c r="T762" s="192">
        <f t="shared" si="131"/>
        <v>0</v>
      </c>
      <c r="U762" s="192">
        <f t="shared" si="132"/>
        <v>0</v>
      </c>
    </row>
    <row r="763" spans="1:21" s="137" customFormat="1" ht="12">
      <c r="A763" s="161">
        <v>1747</v>
      </c>
      <c r="B763" s="161" t="s">
        <v>396</v>
      </c>
      <c r="C763" s="161" t="s">
        <v>397</v>
      </c>
      <c r="D763" s="161" t="s">
        <v>558</v>
      </c>
      <c r="E763" s="161" t="s">
        <v>271</v>
      </c>
      <c r="F763" s="192">
        <v>24.0536783308</v>
      </c>
      <c r="G763" s="192">
        <v>0</v>
      </c>
      <c r="H763" s="192">
        <v>0</v>
      </c>
      <c r="I763" s="193">
        <f t="shared" si="122"/>
        <v>0</v>
      </c>
      <c r="J763" s="193">
        <f t="shared" si="123"/>
        <v>0</v>
      </c>
      <c r="K763" s="138">
        <v>668.97212754199995</v>
      </c>
      <c r="L763" s="192">
        <f t="shared" si="124"/>
        <v>668.97212754199995</v>
      </c>
      <c r="M763" s="192">
        <f t="shared" si="125"/>
        <v>0</v>
      </c>
      <c r="N763" s="192">
        <f t="shared" si="126"/>
        <v>0</v>
      </c>
      <c r="O763" s="192">
        <v>124.32778068837655</v>
      </c>
      <c r="P763" s="192">
        <f t="shared" si="127"/>
        <v>124.32778068837655</v>
      </c>
      <c r="Q763" s="192">
        <f t="shared" si="128"/>
        <v>0</v>
      </c>
      <c r="R763" s="192">
        <f t="shared" si="129"/>
        <v>0</v>
      </c>
      <c r="S763" s="192">
        <f t="shared" si="130"/>
        <v>793.29990823037656</v>
      </c>
      <c r="T763" s="192">
        <f t="shared" si="131"/>
        <v>0</v>
      </c>
      <c r="U763" s="192">
        <f t="shared" si="132"/>
        <v>0</v>
      </c>
    </row>
    <row r="764" spans="1:21" s="137" customFormat="1" ht="12">
      <c r="A764" s="161">
        <v>1748</v>
      </c>
      <c r="B764" s="161" t="s">
        <v>396</v>
      </c>
      <c r="C764" s="161" t="s">
        <v>397</v>
      </c>
      <c r="D764" s="161" t="s">
        <v>558</v>
      </c>
      <c r="E764" s="161" t="s">
        <v>271</v>
      </c>
      <c r="F764" s="192">
        <v>20.298072788999999</v>
      </c>
      <c r="G764" s="192">
        <v>0</v>
      </c>
      <c r="H764" s="192">
        <v>0</v>
      </c>
      <c r="I764" s="193">
        <f t="shared" si="122"/>
        <v>0</v>
      </c>
      <c r="J764" s="193">
        <f t="shared" si="123"/>
        <v>0</v>
      </c>
      <c r="K764" s="138">
        <v>542.78964564900002</v>
      </c>
      <c r="L764" s="192">
        <f t="shared" si="124"/>
        <v>542.78964564900002</v>
      </c>
      <c r="M764" s="192">
        <f t="shared" si="125"/>
        <v>0</v>
      </c>
      <c r="N764" s="192">
        <f t="shared" si="126"/>
        <v>0</v>
      </c>
      <c r="O764" s="192">
        <v>225.74276596358513</v>
      </c>
      <c r="P764" s="192">
        <f t="shared" si="127"/>
        <v>225.74276596358513</v>
      </c>
      <c r="Q764" s="192">
        <f t="shared" si="128"/>
        <v>0</v>
      </c>
      <c r="R764" s="192">
        <f t="shared" si="129"/>
        <v>0</v>
      </c>
      <c r="S764" s="192">
        <f t="shared" si="130"/>
        <v>768.53241161258518</v>
      </c>
      <c r="T764" s="192">
        <f t="shared" si="131"/>
        <v>0</v>
      </c>
      <c r="U764" s="192">
        <f t="shared" si="132"/>
        <v>0</v>
      </c>
    </row>
    <row r="765" spans="1:21" s="137" customFormat="1" ht="12">
      <c r="A765" s="161">
        <v>1749</v>
      </c>
      <c r="B765" s="161" t="s">
        <v>396</v>
      </c>
      <c r="C765" s="161" t="s">
        <v>397</v>
      </c>
      <c r="D765" s="161" t="s">
        <v>558</v>
      </c>
      <c r="E765" s="161" t="s">
        <v>271</v>
      </c>
      <c r="F765" s="192">
        <v>27.2732795487</v>
      </c>
      <c r="G765" s="192">
        <v>0</v>
      </c>
      <c r="H765" s="192">
        <v>0</v>
      </c>
      <c r="I765" s="193">
        <f t="shared" si="122"/>
        <v>0</v>
      </c>
      <c r="J765" s="193">
        <f t="shared" si="123"/>
        <v>0</v>
      </c>
      <c r="K765" s="138">
        <v>1161.2755204600001</v>
      </c>
      <c r="L765" s="192">
        <f t="shared" si="124"/>
        <v>1161.2755204600001</v>
      </c>
      <c r="M765" s="192">
        <f t="shared" si="125"/>
        <v>0</v>
      </c>
      <c r="N765" s="192">
        <f t="shared" si="126"/>
        <v>0</v>
      </c>
      <c r="O765" s="192">
        <v>168.49335337235621</v>
      </c>
      <c r="P765" s="192">
        <f t="shared" si="127"/>
        <v>168.49335337235621</v>
      </c>
      <c r="Q765" s="192">
        <f t="shared" si="128"/>
        <v>0</v>
      </c>
      <c r="R765" s="192">
        <f t="shared" si="129"/>
        <v>0</v>
      </c>
      <c r="S765" s="192">
        <f t="shared" si="130"/>
        <v>1329.7688738323563</v>
      </c>
      <c r="T765" s="192">
        <f t="shared" si="131"/>
        <v>0</v>
      </c>
      <c r="U765" s="192">
        <f t="shared" si="132"/>
        <v>0</v>
      </c>
    </row>
    <row r="766" spans="1:21" s="137" customFormat="1" ht="12">
      <c r="A766" s="161">
        <v>1750</v>
      </c>
      <c r="B766" s="161" t="s">
        <v>396</v>
      </c>
      <c r="C766" s="161" t="s">
        <v>397</v>
      </c>
      <c r="D766" s="161" t="s">
        <v>559</v>
      </c>
      <c r="E766" s="161" t="s">
        <v>271</v>
      </c>
      <c r="F766" s="192">
        <v>20.3275609395</v>
      </c>
      <c r="G766" s="192">
        <v>0</v>
      </c>
      <c r="H766" s="192">
        <v>0</v>
      </c>
      <c r="I766" s="193">
        <f t="shared" si="122"/>
        <v>0</v>
      </c>
      <c r="J766" s="193">
        <f t="shared" si="123"/>
        <v>0</v>
      </c>
      <c r="K766" s="138">
        <v>1350.0321993699999</v>
      </c>
      <c r="L766" s="192">
        <f t="shared" si="124"/>
        <v>1350.0321993699999</v>
      </c>
      <c r="M766" s="192">
        <f t="shared" si="125"/>
        <v>0</v>
      </c>
      <c r="N766" s="192">
        <f t="shared" si="126"/>
        <v>0</v>
      </c>
      <c r="O766" s="192">
        <v>994.65970580508633</v>
      </c>
      <c r="P766" s="192">
        <f t="shared" si="127"/>
        <v>994.65970580508633</v>
      </c>
      <c r="Q766" s="192">
        <f t="shared" si="128"/>
        <v>0</v>
      </c>
      <c r="R766" s="192">
        <f t="shared" si="129"/>
        <v>0</v>
      </c>
      <c r="S766" s="192">
        <f t="shared" si="130"/>
        <v>2344.6919051750865</v>
      </c>
      <c r="T766" s="192">
        <f t="shared" si="131"/>
        <v>0</v>
      </c>
      <c r="U766" s="192">
        <f t="shared" si="132"/>
        <v>0</v>
      </c>
    </row>
    <row r="767" spans="1:21" s="137" customFormat="1" ht="12">
      <c r="A767" s="161">
        <v>1751</v>
      </c>
      <c r="B767" s="161" t="s">
        <v>396</v>
      </c>
      <c r="C767" s="161" t="s">
        <v>397</v>
      </c>
      <c r="D767" s="161" t="s">
        <v>559</v>
      </c>
      <c r="E767" s="161" t="s">
        <v>271</v>
      </c>
      <c r="F767" s="192">
        <v>16.1327611231</v>
      </c>
      <c r="G767" s="192">
        <v>0</v>
      </c>
      <c r="H767" s="192">
        <v>0</v>
      </c>
      <c r="I767" s="193">
        <f t="shared" si="122"/>
        <v>0</v>
      </c>
      <c r="J767" s="193">
        <f t="shared" si="123"/>
        <v>0</v>
      </c>
      <c r="K767" s="138">
        <v>541.75547248199996</v>
      </c>
      <c r="L767" s="192">
        <f t="shared" si="124"/>
        <v>541.75547248199996</v>
      </c>
      <c r="M767" s="192">
        <f t="shared" si="125"/>
        <v>0</v>
      </c>
      <c r="N767" s="192">
        <f t="shared" si="126"/>
        <v>0</v>
      </c>
      <c r="O767" s="192">
        <v>50.430390587127498</v>
      </c>
      <c r="P767" s="192">
        <f t="shared" si="127"/>
        <v>50.430390587127498</v>
      </c>
      <c r="Q767" s="192">
        <f t="shared" si="128"/>
        <v>0</v>
      </c>
      <c r="R767" s="192">
        <f t="shared" si="129"/>
        <v>0</v>
      </c>
      <c r="S767" s="192">
        <f t="shared" si="130"/>
        <v>592.18586306912744</v>
      </c>
      <c r="T767" s="192">
        <f t="shared" si="131"/>
        <v>0</v>
      </c>
      <c r="U767" s="192">
        <f t="shared" si="132"/>
        <v>0</v>
      </c>
    </row>
    <row r="768" spans="1:21" s="137" customFormat="1" ht="12">
      <c r="A768" s="161">
        <v>1801</v>
      </c>
      <c r="B768" s="161" t="s">
        <v>396</v>
      </c>
      <c r="C768" s="161" t="s">
        <v>397</v>
      </c>
      <c r="D768" s="161" t="s">
        <v>570</v>
      </c>
      <c r="E768" s="161" t="s">
        <v>271</v>
      </c>
      <c r="F768" s="192">
        <v>32.5940830718</v>
      </c>
      <c r="G768" s="192">
        <v>0</v>
      </c>
      <c r="H768" s="192">
        <v>0</v>
      </c>
      <c r="I768" s="193">
        <f t="shared" si="122"/>
        <v>0</v>
      </c>
      <c r="J768" s="193">
        <f t="shared" si="123"/>
        <v>0</v>
      </c>
      <c r="K768" s="138">
        <v>1932.9073315000001</v>
      </c>
      <c r="L768" s="192">
        <f t="shared" si="124"/>
        <v>1932.9073315000001</v>
      </c>
      <c r="M768" s="192">
        <f t="shared" si="125"/>
        <v>0</v>
      </c>
      <c r="N768" s="192">
        <f t="shared" si="126"/>
        <v>0</v>
      </c>
      <c r="O768" s="192">
        <v>216.33535171179264</v>
      </c>
      <c r="P768" s="192">
        <f t="shared" si="127"/>
        <v>216.33535171179264</v>
      </c>
      <c r="Q768" s="192">
        <f t="shared" si="128"/>
        <v>0</v>
      </c>
      <c r="R768" s="192">
        <f t="shared" si="129"/>
        <v>0</v>
      </c>
      <c r="S768" s="192">
        <f t="shared" si="130"/>
        <v>2149.2426832117926</v>
      </c>
      <c r="T768" s="192">
        <f t="shared" si="131"/>
        <v>0</v>
      </c>
      <c r="U768" s="192">
        <f t="shared" si="132"/>
        <v>0</v>
      </c>
    </row>
    <row r="769" spans="1:21" s="137" customFormat="1" ht="12">
      <c r="A769" s="161">
        <v>1802</v>
      </c>
      <c r="B769" s="161" t="s">
        <v>396</v>
      </c>
      <c r="C769" s="161" t="s">
        <v>397</v>
      </c>
      <c r="D769" s="161" t="s">
        <v>570</v>
      </c>
      <c r="E769" s="161" t="s">
        <v>271</v>
      </c>
      <c r="F769" s="192">
        <v>63.065391765699999</v>
      </c>
      <c r="G769" s="192">
        <v>0</v>
      </c>
      <c r="H769" s="192">
        <v>0</v>
      </c>
      <c r="I769" s="193">
        <f t="shared" si="122"/>
        <v>0</v>
      </c>
      <c r="J769" s="193">
        <f t="shared" si="123"/>
        <v>0</v>
      </c>
      <c r="K769" s="138">
        <v>3490.0130849900002</v>
      </c>
      <c r="L769" s="192">
        <f t="shared" si="124"/>
        <v>3490.0130849900002</v>
      </c>
      <c r="M769" s="192">
        <f t="shared" si="125"/>
        <v>0</v>
      </c>
      <c r="N769" s="192">
        <f t="shared" si="126"/>
        <v>0</v>
      </c>
      <c r="O769" s="192">
        <v>361.05428823037795</v>
      </c>
      <c r="P769" s="192">
        <f t="shared" si="127"/>
        <v>361.05428823037795</v>
      </c>
      <c r="Q769" s="192">
        <f t="shared" si="128"/>
        <v>0</v>
      </c>
      <c r="R769" s="192">
        <f t="shared" si="129"/>
        <v>0</v>
      </c>
      <c r="S769" s="192">
        <f t="shared" si="130"/>
        <v>3851.0673732203782</v>
      </c>
      <c r="T769" s="192">
        <f t="shared" si="131"/>
        <v>0</v>
      </c>
      <c r="U769" s="192">
        <f t="shared" si="132"/>
        <v>0</v>
      </c>
    </row>
    <row r="770" spans="1:21" s="137" customFormat="1" ht="12">
      <c r="A770" s="161">
        <v>1803</v>
      </c>
      <c r="B770" s="161" t="s">
        <v>396</v>
      </c>
      <c r="C770" s="161" t="s">
        <v>397</v>
      </c>
      <c r="D770" s="161" t="s">
        <v>570</v>
      </c>
      <c r="E770" s="161" t="s">
        <v>271</v>
      </c>
      <c r="F770" s="192">
        <v>59.193656973499998</v>
      </c>
      <c r="G770" s="192">
        <v>0</v>
      </c>
      <c r="H770" s="192">
        <v>0</v>
      </c>
      <c r="I770" s="193">
        <f t="shared" si="122"/>
        <v>0</v>
      </c>
      <c r="J770" s="193">
        <f t="shared" si="123"/>
        <v>0</v>
      </c>
      <c r="K770" s="138">
        <v>2012.8058068600001</v>
      </c>
      <c r="L770" s="192">
        <f t="shared" si="124"/>
        <v>2012.8058068600001</v>
      </c>
      <c r="M770" s="192">
        <f t="shared" si="125"/>
        <v>0</v>
      </c>
      <c r="N770" s="192">
        <f t="shared" si="126"/>
        <v>0</v>
      </c>
      <c r="O770" s="192">
        <v>401.74280352610106</v>
      </c>
      <c r="P770" s="192">
        <f t="shared" si="127"/>
        <v>401.74280352610106</v>
      </c>
      <c r="Q770" s="192">
        <f t="shared" si="128"/>
        <v>0</v>
      </c>
      <c r="R770" s="192">
        <f t="shared" si="129"/>
        <v>0</v>
      </c>
      <c r="S770" s="192">
        <f t="shared" si="130"/>
        <v>2414.5486103861012</v>
      </c>
      <c r="T770" s="192">
        <f t="shared" si="131"/>
        <v>0</v>
      </c>
      <c r="U770" s="192">
        <f t="shared" si="132"/>
        <v>0</v>
      </c>
    </row>
    <row r="771" spans="1:21" s="137" customFormat="1" ht="12">
      <c r="A771" s="161">
        <v>1804</v>
      </c>
      <c r="B771" s="161" t="s">
        <v>396</v>
      </c>
      <c r="C771" s="161" t="s">
        <v>397</v>
      </c>
      <c r="D771" s="161" t="s">
        <v>570</v>
      </c>
      <c r="E771" s="161" t="s">
        <v>271</v>
      </c>
      <c r="F771" s="192">
        <v>34.515235354700003</v>
      </c>
      <c r="G771" s="192">
        <v>0</v>
      </c>
      <c r="H771" s="192">
        <v>0</v>
      </c>
      <c r="I771" s="193">
        <f t="shared" si="122"/>
        <v>0</v>
      </c>
      <c r="J771" s="193">
        <f t="shared" si="123"/>
        <v>0</v>
      </c>
      <c r="K771" s="138">
        <v>1263.7902117199999</v>
      </c>
      <c r="L771" s="192">
        <f t="shared" si="124"/>
        <v>1263.7902117199999</v>
      </c>
      <c r="M771" s="192">
        <f t="shared" si="125"/>
        <v>0</v>
      </c>
      <c r="N771" s="192">
        <f t="shared" si="126"/>
        <v>0</v>
      </c>
      <c r="O771" s="192">
        <v>129.1436464796007</v>
      </c>
      <c r="P771" s="192">
        <f t="shared" si="127"/>
        <v>129.1436464796007</v>
      </c>
      <c r="Q771" s="192">
        <f t="shared" si="128"/>
        <v>0</v>
      </c>
      <c r="R771" s="192">
        <f t="shared" si="129"/>
        <v>0</v>
      </c>
      <c r="S771" s="192">
        <f t="shared" si="130"/>
        <v>1392.9338581996005</v>
      </c>
      <c r="T771" s="192">
        <f t="shared" si="131"/>
        <v>0</v>
      </c>
      <c r="U771" s="192">
        <f t="shared" si="132"/>
        <v>0</v>
      </c>
    </row>
    <row r="772" spans="1:21" s="137" customFormat="1" ht="12">
      <c r="A772" s="161">
        <v>1805</v>
      </c>
      <c r="B772" s="161" t="s">
        <v>396</v>
      </c>
      <c r="C772" s="161" t="s">
        <v>397</v>
      </c>
      <c r="D772" s="161" t="s">
        <v>571</v>
      </c>
      <c r="E772" s="161" t="s">
        <v>271</v>
      </c>
      <c r="F772" s="192">
        <v>40.433271870900001</v>
      </c>
      <c r="G772" s="192">
        <v>0</v>
      </c>
      <c r="H772" s="192">
        <v>0</v>
      </c>
      <c r="I772" s="193">
        <f t="shared" si="122"/>
        <v>0</v>
      </c>
      <c r="J772" s="193">
        <f t="shared" si="123"/>
        <v>0</v>
      </c>
      <c r="K772" s="138">
        <v>1516.54825824</v>
      </c>
      <c r="L772" s="192">
        <f t="shared" si="124"/>
        <v>1516.54825824</v>
      </c>
      <c r="M772" s="192">
        <f t="shared" si="125"/>
        <v>0</v>
      </c>
      <c r="N772" s="192">
        <f t="shared" si="126"/>
        <v>0</v>
      </c>
      <c r="O772" s="192">
        <v>133.07209923736025</v>
      </c>
      <c r="P772" s="192">
        <f t="shared" si="127"/>
        <v>133.07209923736025</v>
      </c>
      <c r="Q772" s="192">
        <f t="shared" si="128"/>
        <v>0</v>
      </c>
      <c r="R772" s="192">
        <f t="shared" si="129"/>
        <v>0</v>
      </c>
      <c r="S772" s="192">
        <f t="shared" si="130"/>
        <v>1649.6203574773604</v>
      </c>
      <c r="T772" s="192">
        <f t="shared" si="131"/>
        <v>0</v>
      </c>
      <c r="U772" s="192">
        <f t="shared" si="132"/>
        <v>0</v>
      </c>
    </row>
    <row r="773" spans="1:21" s="137" customFormat="1" ht="12">
      <c r="A773" s="161">
        <v>1806</v>
      </c>
      <c r="B773" s="161" t="s">
        <v>396</v>
      </c>
      <c r="C773" s="161" t="s">
        <v>397</v>
      </c>
      <c r="D773" s="161" t="s">
        <v>571</v>
      </c>
      <c r="E773" s="161" t="s">
        <v>271</v>
      </c>
      <c r="F773" s="192">
        <v>46.496039056000001</v>
      </c>
      <c r="G773" s="192">
        <v>0</v>
      </c>
      <c r="H773" s="192">
        <v>0</v>
      </c>
      <c r="I773" s="193">
        <f t="shared" si="122"/>
        <v>0</v>
      </c>
      <c r="J773" s="193">
        <f t="shared" si="123"/>
        <v>0</v>
      </c>
      <c r="K773" s="138">
        <v>1868.37263788</v>
      </c>
      <c r="L773" s="192">
        <f t="shared" si="124"/>
        <v>1868.37263788</v>
      </c>
      <c r="M773" s="192">
        <f t="shared" si="125"/>
        <v>0</v>
      </c>
      <c r="N773" s="192">
        <f t="shared" si="126"/>
        <v>0</v>
      </c>
      <c r="O773" s="192">
        <v>199.36218445900298</v>
      </c>
      <c r="P773" s="192">
        <f t="shared" si="127"/>
        <v>199.36218445900298</v>
      </c>
      <c r="Q773" s="192">
        <f t="shared" si="128"/>
        <v>0</v>
      </c>
      <c r="R773" s="192">
        <f t="shared" si="129"/>
        <v>0</v>
      </c>
      <c r="S773" s="192">
        <f t="shared" si="130"/>
        <v>2067.7348223390031</v>
      </c>
      <c r="T773" s="192">
        <f t="shared" si="131"/>
        <v>0</v>
      </c>
      <c r="U773" s="192">
        <f t="shared" si="132"/>
        <v>0</v>
      </c>
    </row>
    <row r="774" spans="1:21" s="137" customFormat="1" ht="12">
      <c r="A774" s="161">
        <v>1807</v>
      </c>
      <c r="B774" s="161" t="s">
        <v>396</v>
      </c>
      <c r="C774" s="161" t="s">
        <v>397</v>
      </c>
      <c r="D774" s="161" t="s">
        <v>571</v>
      </c>
      <c r="E774" s="161" t="s">
        <v>271</v>
      </c>
      <c r="F774" s="192">
        <v>53.097185626700004</v>
      </c>
      <c r="G774" s="192">
        <v>0</v>
      </c>
      <c r="H774" s="192">
        <v>0</v>
      </c>
      <c r="I774" s="193">
        <f t="shared" si="122"/>
        <v>0</v>
      </c>
      <c r="J774" s="193">
        <f t="shared" si="123"/>
        <v>0</v>
      </c>
      <c r="K774" s="138">
        <v>1777.63898152</v>
      </c>
      <c r="L774" s="192">
        <f t="shared" si="124"/>
        <v>1777.63898152</v>
      </c>
      <c r="M774" s="192">
        <f t="shared" si="125"/>
        <v>0</v>
      </c>
      <c r="N774" s="192">
        <f t="shared" si="126"/>
        <v>0</v>
      </c>
      <c r="O774" s="192">
        <v>357.57931195738479</v>
      </c>
      <c r="P774" s="192">
        <f t="shared" si="127"/>
        <v>357.57931195738479</v>
      </c>
      <c r="Q774" s="192">
        <f t="shared" si="128"/>
        <v>0</v>
      </c>
      <c r="R774" s="192">
        <f t="shared" si="129"/>
        <v>0</v>
      </c>
      <c r="S774" s="192">
        <f t="shared" si="130"/>
        <v>2135.2182934773846</v>
      </c>
      <c r="T774" s="192">
        <f t="shared" si="131"/>
        <v>0</v>
      </c>
      <c r="U774" s="192">
        <f t="shared" si="132"/>
        <v>0</v>
      </c>
    </row>
    <row r="775" spans="1:21" s="137" customFormat="1" ht="12">
      <c r="A775" s="161">
        <v>1808</v>
      </c>
      <c r="B775" s="161" t="s">
        <v>396</v>
      </c>
      <c r="C775" s="161" t="s">
        <v>397</v>
      </c>
      <c r="D775" s="161" t="s">
        <v>571</v>
      </c>
      <c r="E775" s="161" t="s">
        <v>271</v>
      </c>
      <c r="F775" s="192">
        <v>30.757910405899999</v>
      </c>
      <c r="G775" s="192">
        <v>0</v>
      </c>
      <c r="H775" s="192">
        <v>0</v>
      </c>
      <c r="I775" s="193">
        <f t="shared" si="122"/>
        <v>0</v>
      </c>
      <c r="J775" s="193">
        <f t="shared" si="123"/>
        <v>0</v>
      </c>
      <c r="K775" s="138">
        <v>1221.20094677</v>
      </c>
      <c r="L775" s="192">
        <f t="shared" si="124"/>
        <v>1221.20094677</v>
      </c>
      <c r="M775" s="192">
        <f t="shared" si="125"/>
        <v>0</v>
      </c>
      <c r="N775" s="192">
        <f t="shared" si="126"/>
        <v>0</v>
      </c>
      <c r="O775" s="192">
        <v>74.040867589580586</v>
      </c>
      <c r="P775" s="192">
        <f t="shared" si="127"/>
        <v>74.040867589580586</v>
      </c>
      <c r="Q775" s="192">
        <f t="shared" si="128"/>
        <v>0</v>
      </c>
      <c r="R775" s="192">
        <f t="shared" si="129"/>
        <v>0</v>
      </c>
      <c r="S775" s="192">
        <f t="shared" si="130"/>
        <v>1295.2418143595805</v>
      </c>
      <c r="T775" s="192">
        <f t="shared" si="131"/>
        <v>0</v>
      </c>
      <c r="U775" s="192">
        <f t="shared" si="132"/>
        <v>0</v>
      </c>
    </row>
    <row r="776" spans="1:21" s="137" customFormat="1" ht="12">
      <c r="A776" s="161">
        <v>1809</v>
      </c>
      <c r="B776" s="161" t="s">
        <v>396</v>
      </c>
      <c r="C776" s="161" t="s">
        <v>397</v>
      </c>
      <c r="D776" s="161" t="s">
        <v>572</v>
      </c>
      <c r="E776" s="161" t="s">
        <v>271</v>
      </c>
      <c r="F776" s="192">
        <v>41.358969380200001</v>
      </c>
      <c r="G776" s="192">
        <v>0</v>
      </c>
      <c r="H776" s="192">
        <v>0</v>
      </c>
      <c r="I776" s="193">
        <f t="shared" si="122"/>
        <v>0</v>
      </c>
      <c r="J776" s="193">
        <f t="shared" si="123"/>
        <v>0</v>
      </c>
      <c r="K776" s="138">
        <v>1181.38923815</v>
      </c>
      <c r="L776" s="192">
        <f t="shared" si="124"/>
        <v>1181.38923815</v>
      </c>
      <c r="M776" s="192">
        <f t="shared" si="125"/>
        <v>0</v>
      </c>
      <c r="N776" s="192">
        <f t="shared" si="126"/>
        <v>0</v>
      </c>
      <c r="O776" s="192">
        <v>234.84135292663859</v>
      </c>
      <c r="P776" s="192">
        <f t="shared" si="127"/>
        <v>234.84135292663859</v>
      </c>
      <c r="Q776" s="192">
        <f t="shared" si="128"/>
        <v>0</v>
      </c>
      <c r="R776" s="192">
        <f t="shared" si="129"/>
        <v>0</v>
      </c>
      <c r="S776" s="192">
        <f t="shared" si="130"/>
        <v>1416.2305910766386</v>
      </c>
      <c r="T776" s="192">
        <f t="shared" si="131"/>
        <v>0</v>
      </c>
      <c r="U776" s="192">
        <f t="shared" si="132"/>
        <v>0</v>
      </c>
    </row>
    <row r="777" spans="1:21" s="137" customFormat="1" ht="12">
      <c r="A777" s="161">
        <v>1810</v>
      </c>
      <c r="B777" s="161" t="s">
        <v>396</v>
      </c>
      <c r="C777" s="161" t="s">
        <v>397</v>
      </c>
      <c r="D777" s="161" t="s">
        <v>572</v>
      </c>
      <c r="E777" s="161" t="s">
        <v>271</v>
      </c>
      <c r="F777" s="192">
        <v>68.399475304000006</v>
      </c>
      <c r="G777" s="192">
        <v>0</v>
      </c>
      <c r="H777" s="192">
        <v>0</v>
      </c>
      <c r="I777" s="193">
        <f t="shared" si="122"/>
        <v>0</v>
      </c>
      <c r="J777" s="193">
        <f t="shared" si="123"/>
        <v>0</v>
      </c>
      <c r="K777" s="138">
        <v>3558.2953912500002</v>
      </c>
      <c r="L777" s="192">
        <f t="shared" si="124"/>
        <v>3558.2953912500002</v>
      </c>
      <c r="M777" s="192">
        <f t="shared" si="125"/>
        <v>0</v>
      </c>
      <c r="N777" s="192">
        <f t="shared" si="126"/>
        <v>0</v>
      </c>
      <c r="O777" s="192">
        <v>510.56688034911264</v>
      </c>
      <c r="P777" s="192">
        <f t="shared" si="127"/>
        <v>510.56688034911264</v>
      </c>
      <c r="Q777" s="192">
        <f t="shared" si="128"/>
        <v>0</v>
      </c>
      <c r="R777" s="192">
        <f t="shared" si="129"/>
        <v>0</v>
      </c>
      <c r="S777" s="192">
        <f t="shared" si="130"/>
        <v>4068.8622715991128</v>
      </c>
      <c r="T777" s="192">
        <f t="shared" si="131"/>
        <v>0</v>
      </c>
      <c r="U777" s="192">
        <f t="shared" si="132"/>
        <v>0</v>
      </c>
    </row>
    <row r="778" spans="1:21" s="137" customFormat="1" ht="12">
      <c r="A778" s="161">
        <v>1811</v>
      </c>
      <c r="B778" s="161" t="s">
        <v>396</v>
      </c>
      <c r="C778" s="161" t="s">
        <v>397</v>
      </c>
      <c r="D778" s="161" t="s">
        <v>572</v>
      </c>
      <c r="E778" s="161" t="s">
        <v>271</v>
      </c>
      <c r="F778" s="192">
        <v>15.941212091600001</v>
      </c>
      <c r="G778" s="192">
        <v>0</v>
      </c>
      <c r="H778" s="192">
        <v>0</v>
      </c>
      <c r="I778" s="193">
        <f t="shared" ref="I778:I841" si="133">IF(G778&gt;0,G778/F778,0)</f>
        <v>0</v>
      </c>
      <c r="J778" s="193">
        <f t="shared" ref="J778:J841" si="134">IF(E778="Greenfield",1-I778,0)</f>
        <v>0</v>
      </c>
      <c r="K778" s="138">
        <v>0</v>
      </c>
      <c r="L778" s="192">
        <f t="shared" ref="L778:L841" si="135">IF($E778="Established",$K778,0)</f>
        <v>0</v>
      </c>
      <c r="M778" s="192">
        <f t="shared" ref="M778:M841" si="136">IF($E778="Greenfield",$K778*I778,0)</f>
        <v>0</v>
      </c>
      <c r="N778" s="192">
        <f t="shared" ref="N778:N841" si="137">IF($E778="Greenfield",$K778*J778,0)</f>
        <v>0</v>
      </c>
      <c r="O778" s="192">
        <v>909.38556403860218</v>
      </c>
      <c r="P778" s="192">
        <f t="shared" ref="P778:P841" si="138">IF($E778="Established",$O778,0)</f>
        <v>909.38556403860218</v>
      </c>
      <c r="Q778" s="192">
        <f t="shared" ref="Q778:Q841" si="139">IF($E778="Greenfield",$O778*I778,0)</f>
        <v>0</v>
      </c>
      <c r="R778" s="192">
        <f t="shared" ref="R778:R841" si="140">IF($E778="Greenfield",$O778*J778,0)</f>
        <v>0</v>
      </c>
      <c r="S778" s="192">
        <f t="shared" ref="S778:S841" si="141">L778+P778</f>
        <v>909.38556403860218</v>
      </c>
      <c r="T778" s="192">
        <f t="shared" ref="T778:T841" si="142">M778+Q778</f>
        <v>0</v>
      </c>
      <c r="U778" s="192">
        <f t="shared" ref="U778:U841" si="143">N778+R778</f>
        <v>0</v>
      </c>
    </row>
    <row r="779" spans="1:21" s="137" customFormat="1" ht="12">
      <c r="A779" s="161">
        <v>1812</v>
      </c>
      <c r="B779" s="161" t="s">
        <v>396</v>
      </c>
      <c r="C779" s="161" t="s">
        <v>397</v>
      </c>
      <c r="D779" s="161" t="s">
        <v>572</v>
      </c>
      <c r="E779" s="161" t="s">
        <v>271</v>
      </c>
      <c r="F779" s="192">
        <v>36.493237900700002</v>
      </c>
      <c r="G779" s="192">
        <v>0</v>
      </c>
      <c r="H779" s="192">
        <v>0</v>
      </c>
      <c r="I779" s="193">
        <f t="shared" si="133"/>
        <v>0</v>
      </c>
      <c r="J779" s="193">
        <f t="shared" si="134"/>
        <v>0</v>
      </c>
      <c r="K779" s="138">
        <v>1407.87631704</v>
      </c>
      <c r="L779" s="192">
        <f t="shared" si="135"/>
        <v>1407.87631704</v>
      </c>
      <c r="M779" s="192">
        <f t="shared" si="136"/>
        <v>0</v>
      </c>
      <c r="N779" s="192">
        <f t="shared" si="137"/>
        <v>0</v>
      </c>
      <c r="O779" s="192">
        <v>202.95805727785265</v>
      </c>
      <c r="P779" s="192">
        <f t="shared" si="138"/>
        <v>202.95805727785265</v>
      </c>
      <c r="Q779" s="192">
        <f t="shared" si="139"/>
        <v>0</v>
      </c>
      <c r="R779" s="192">
        <f t="shared" si="140"/>
        <v>0</v>
      </c>
      <c r="S779" s="192">
        <f t="shared" si="141"/>
        <v>1610.8343743178527</v>
      </c>
      <c r="T779" s="192">
        <f t="shared" si="142"/>
        <v>0</v>
      </c>
      <c r="U779" s="192">
        <f t="shared" si="143"/>
        <v>0</v>
      </c>
    </row>
    <row r="780" spans="1:21" s="137" customFormat="1" ht="12">
      <c r="A780" s="161">
        <v>1813</v>
      </c>
      <c r="B780" s="161" t="s">
        <v>396</v>
      </c>
      <c r="C780" s="161" t="s">
        <v>397</v>
      </c>
      <c r="D780" s="161" t="s">
        <v>573</v>
      </c>
      <c r="E780" s="161" t="s">
        <v>271</v>
      </c>
      <c r="F780" s="192">
        <v>35.466128874500001</v>
      </c>
      <c r="G780" s="192">
        <v>0</v>
      </c>
      <c r="H780" s="192">
        <v>0</v>
      </c>
      <c r="I780" s="193">
        <f t="shared" si="133"/>
        <v>0</v>
      </c>
      <c r="J780" s="193">
        <f t="shared" si="134"/>
        <v>0</v>
      </c>
      <c r="K780" s="138">
        <v>1384.9995188600001</v>
      </c>
      <c r="L780" s="192">
        <f t="shared" si="135"/>
        <v>1384.9995188600001</v>
      </c>
      <c r="M780" s="192">
        <f t="shared" si="136"/>
        <v>0</v>
      </c>
      <c r="N780" s="192">
        <f t="shared" si="137"/>
        <v>0</v>
      </c>
      <c r="O780" s="192">
        <v>325.23524863591274</v>
      </c>
      <c r="P780" s="192">
        <f t="shared" si="138"/>
        <v>325.23524863591274</v>
      </c>
      <c r="Q780" s="192">
        <f t="shared" si="139"/>
        <v>0</v>
      </c>
      <c r="R780" s="192">
        <f t="shared" si="140"/>
        <v>0</v>
      </c>
      <c r="S780" s="192">
        <f t="shared" si="141"/>
        <v>1710.2347674959128</v>
      </c>
      <c r="T780" s="192">
        <f t="shared" si="142"/>
        <v>0</v>
      </c>
      <c r="U780" s="192">
        <f t="shared" si="143"/>
        <v>0</v>
      </c>
    </row>
    <row r="781" spans="1:21" s="137" customFormat="1" ht="12">
      <c r="A781" s="161">
        <v>1814</v>
      </c>
      <c r="B781" s="161" t="s">
        <v>396</v>
      </c>
      <c r="C781" s="161" t="s">
        <v>397</v>
      </c>
      <c r="D781" s="161" t="s">
        <v>573</v>
      </c>
      <c r="E781" s="161" t="s">
        <v>271</v>
      </c>
      <c r="F781" s="192">
        <v>60.099229104000003</v>
      </c>
      <c r="G781" s="192">
        <v>0</v>
      </c>
      <c r="H781" s="192">
        <v>0</v>
      </c>
      <c r="I781" s="193">
        <f t="shared" si="133"/>
        <v>0</v>
      </c>
      <c r="J781" s="193">
        <f t="shared" si="134"/>
        <v>0</v>
      </c>
      <c r="K781" s="138">
        <v>2781.4374379599999</v>
      </c>
      <c r="L781" s="192">
        <f t="shared" si="135"/>
        <v>2781.4374379599999</v>
      </c>
      <c r="M781" s="192">
        <f t="shared" si="136"/>
        <v>0</v>
      </c>
      <c r="N781" s="192">
        <f t="shared" si="137"/>
        <v>0</v>
      </c>
      <c r="O781" s="192">
        <v>315.91360838465232</v>
      </c>
      <c r="P781" s="192">
        <f t="shared" si="138"/>
        <v>315.91360838465232</v>
      </c>
      <c r="Q781" s="192">
        <f t="shared" si="139"/>
        <v>0</v>
      </c>
      <c r="R781" s="192">
        <f t="shared" si="140"/>
        <v>0</v>
      </c>
      <c r="S781" s="192">
        <f t="shared" si="141"/>
        <v>3097.3510463446523</v>
      </c>
      <c r="T781" s="192">
        <f t="shared" si="142"/>
        <v>0</v>
      </c>
      <c r="U781" s="192">
        <f t="shared" si="143"/>
        <v>0</v>
      </c>
    </row>
    <row r="782" spans="1:21" s="137" customFormat="1" ht="12">
      <c r="A782" s="161">
        <v>1815</v>
      </c>
      <c r="B782" s="161" t="s">
        <v>396</v>
      </c>
      <c r="C782" s="161" t="s">
        <v>397</v>
      </c>
      <c r="D782" s="161" t="s">
        <v>573</v>
      </c>
      <c r="E782" s="161" t="s">
        <v>271</v>
      </c>
      <c r="F782" s="192">
        <v>41.797475478499997</v>
      </c>
      <c r="G782" s="192">
        <v>0</v>
      </c>
      <c r="H782" s="192">
        <v>0</v>
      </c>
      <c r="I782" s="193">
        <f t="shared" si="133"/>
        <v>0</v>
      </c>
      <c r="J782" s="193">
        <f t="shared" si="134"/>
        <v>0</v>
      </c>
      <c r="K782" s="138">
        <v>1609.9547062700001</v>
      </c>
      <c r="L782" s="192">
        <f t="shared" si="135"/>
        <v>1609.9547062700001</v>
      </c>
      <c r="M782" s="192">
        <f t="shared" si="136"/>
        <v>0</v>
      </c>
      <c r="N782" s="192">
        <f t="shared" si="137"/>
        <v>0</v>
      </c>
      <c r="O782" s="192">
        <v>216.11863833562049</v>
      </c>
      <c r="P782" s="192">
        <f t="shared" si="138"/>
        <v>216.11863833562049</v>
      </c>
      <c r="Q782" s="192">
        <f t="shared" si="139"/>
        <v>0</v>
      </c>
      <c r="R782" s="192">
        <f t="shared" si="140"/>
        <v>0</v>
      </c>
      <c r="S782" s="192">
        <f t="shared" si="141"/>
        <v>1826.0733446056206</v>
      </c>
      <c r="T782" s="192">
        <f t="shared" si="142"/>
        <v>0</v>
      </c>
      <c r="U782" s="192">
        <f t="shared" si="143"/>
        <v>0</v>
      </c>
    </row>
    <row r="783" spans="1:21" s="137" customFormat="1" ht="12">
      <c r="A783" s="161">
        <v>1816</v>
      </c>
      <c r="B783" s="161" t="s">
        <v>396</v>
      </c>
      <c r="C783" s="161" t="s">
        <v>397</v>
      </c>
      <c r="D783" s="161" t="s">
        <v>573</v>
      </c>
      <c r="E783" s="161" t="s">
        <v>271</v>
      </c>
      <c r="F783" s="192">
        <v>33.512409943400002</v>
      </c>
      <c r="G783" s="192">
        <v>0</v>
      </c>
      <c r="H783" s="192">
        <v>0</v>
      </c>
      <c r="I783" s="193">
        <f t="shared" si="133"/>
        <v>0</v>
      </c>
      <c r="J783" s="193">
        <f t="shared" si="134"/>
        <v>0</v>
      </c>
      <c r="K783" s="138">
        <v>1429.79991516</v>
      </c>
      <c r="L783" s="192">
        <f t="shared" si="135"/>
        <v>1429.79991516</v>
      </c>
      <c r="M783" s="192">
        <f t="shared" si="136"/>
        <v>0</v>
      </c>
      <c r="N783" s="192">
        <f t="shared" si="137"/>
        <v>0</v>
      </c>
      <c r="O783" s="192">
        <v>109.05672549184014</v>
      </c>
      <c r="P783" s="192">
        <f t="shared" si="138"/>
        <v>109.05672549184014</v>
      </c>
      <c r="Q783" s="192">
        <f t="shared" si="139"/>
        <v>0</v>
      </c>
      <c r="R783" s="192">
        <f t="shared" si="140"/>
        <v>0</v>
      </c>
      <c r="S783" s="192">
        <f t="shared" si="141"/>
        <v>1538.8566406518401</v>
      </c>
      <c r="T783" s="192">
        <f t="shared" si="142"/>
        <v>0</v>
      </c>
      <c r="U783" s="192">
        <f t="shared" si="143"/>
        <v>0</v>
      </c>
    </row>
    <row r="784" spans="1:21" s="137" customFormat="1" ht="12">
      <c r="A784" s="161">
        <v>1817</v>
      </c>
      <c r="B784" s="161" t="s">
        <v>396</v>
      </c>
      <c r="C784" s="161" t="s">
        <v>397</v>
      </c>
      <c r="D784" s="161" t="s">
        <v>574</v>
      </c>
      <c r="E784" s="161" t="s">
        <v>271</v>
      </c>
      <c r="F784" s="192">
        <v>50.295740934299999</v>
      </c>
      <c r="G784" s="192">
        <v>0</v>
      </c>
      <c r="H784" s="192">
        <v>0</v>
      </c>
      <c r="I784" s="193">
        <f t="shared" si="133"/>
        <v>0</v>
      </c>
      <c r="J784" s="193">
        <f t="shared" si="134"/>
        <v>0</v>
      </c>
      <c r="K784" s="138">
        <v>2932.0430305</v>
      </c>
      <c r="L784" s="192">
        <f t="shared" si="135"/>
        <v>2932.0430305</v>
      </c>
      <c r="M784" s="192">
        <f t="shared" si="136"/>
        <v>0</v>
      </c>
      <c r="N784" s="192">
        <f t="shared" si="137"/>
        <v>0</v>
      </c>
      <c r="O784" s="192">
        <v>180.81567679055286</v>
      </c>
      <c r="P784" s="192">
        <f t="shared" si="138"/>
        <v>180.81567679055286</v>
      </c>
      <c r="Q784" s="192">
        <f t="shared" si="139"/>
        <v>0</v>
      </c>
      <c r="R784" s="192">
        <f t="shared" si="140"/>
        <v>0</v>
      </c>
      <c r="S784" s="192">
        <f t="shared" si="141"/>
        <v>3112.858707290553</v>
      </c>
      <c r="T784" s="192">
        <f t="shared" si="142"/>
        <v>0</v>
      </c>
      <c r="U784" s="192">
        <f t="shared" si="143"/>
        <v>0</v>
      </c>
    </row>
    <row r="785" spans="1:21" s="137" customFormat="1" ht="12">
      <c r="A785" s="161">
        <v>1818</v>
      </c>
      <c r="B785" s="161" t="s">
        <v>396</v>
      </c>
      <c r="C785" s="161" t="s">
        <v>397</v>
      </c>
      <c r="D785" s="161" t="s">
        <v>574</v>
      </c>
      <c r="E785" s="161" t="s">
        <v>271</v>
      </c>
      <c r="F785" s="192">
        <v>49.3922692115</v>
      </c>
      <c r="G785" s="192">
        <v>0</v>
      </c>
      <c r="H785" s="192">
        <v>0</v>
      </c>
      <c r="I785" s="193">
        <f t="shared" si="133"/>
        <v>0</v>
      </c>
      <c r="J785" s="193">
        <f t="shared" si="134"/>
        <v>0</v>
      </c>
      <c r="K785" s="138">
        <v>2736.6370420200001</v>
      </c>
      <c r="L785" s="192">
        <f t="shared" si="135"/>
        <v>2736.6370420200001</v>
      </c>
      <c r="M785" s="192">
        <f t="shared" si="136"/>
        <v>0</v>
      </c>
      <c r="N785" s="192">
        <f t="shared" si="137"/>
        <v>0</v>
      </c>
      <c r="O785" s="192">
        <v>109.53465724136954</v>
      </c>
      <c r="P785" s="192">
        <f t="shared" si="138"/>
        <v>109.53465724136954</v>
      </c>
      <c r="Q785" s="192">
        <f t="shared" si="139"/>
        <v>0</v>
      </c>
      <c r="R785" s="192">
        <f t="shared" si="140"/>
        <v>0</v>
      </c>
      <c r="S785" s="192">
        <f t="shared" si="141"/>
        <v>2846.1716992613697</v>
      </c>
      <c r="T785" s="192">
        <f t="shared" si="142"/>
        <v>0</v>
      </c>
      <c r="U785" s="192">
        <f t="shared" si="143"/>
        <v>0</v>
      </c>
    </row>
    <row r="786" spans="1:21" s="137" customFormat="1" ht="12">
      <c r="A786" s="161">
        <v>1819</v>
      </c>
      <c r="B786" s="161" t="s">
        <v>396</v>
      </c>
      <c r="C786" s="161" t="s">
        <v>397</v>
      </c>
      <c r="D786" s="161" t="s">
        <v>574</v>
      </c>
      <c r="E786" s="161" t="s">
        <v>271</v>
      </c>
      <c r="F786" s="192">
        <v>43.057561056099999</v>
      </c>
      <c r="G786" s="192">
        <v>0</v>
      </c>
      <c r="H786" s="192">
        <v>0</v>
      </c>
      <c r="I786" s="193">
        <f t="shared" si="133"/>
        <v>0</v>
      </c>
      <c r="J786" s="193">
        <f t="shared" si="134"/>
        <v>0</v>
      </c>
      <c r="K786" s="138">
        <v>1439.33191779</v>
      </c>
      <c r="L786" s="192">
        <f t="shared" si="135"/>
        <v>1439.33191779</v>
      </c>
      <c r="M786" s="192">
        <f t="shared" si="136"/>
        <v>0</v>
      </c>
      <c r="N786" s="192">
        <f t="shared" si="137"/>
        <v>0</v>
      </c>
      <c r="O786" s="192">
        <v>113.58352652473054</v>
      </c>
      <c r="P786" s="192">
        <f t="shared" si="138"/>
        <v>113.58352652473054</v>
      </c>
      <c r="Q786" s="192">
        <f t="shared" si="139"/>
        <v>0</v>
      </c>
      <c r="R786" s="192">
        <f t="shared" si="140"/>
        <v>0</v>
      </c>
      <c r="S786" s="192">
        <f t="shared" si="141"/>
        <v>1552.9154443147306</v>
      </c>
      <c r="T786" s="192">
        <f t="shared" si="142"/>
        <v>0</v>
      </c>
      <c r="U786" s="192">
        <f t="shared" si="143"/>
        <v>0</v>
      </c>
    </row>
    <row r="787" spans="1:21" s="137" customFormat="1" ht="12">
      <c r="A787" s="161">
        <v>1820</v>
      </c>
      <c r="B787" s="161" t="s">
        <v>396</v>
      </c>
      <c r="C787" s="161" t="s">
        <v>397</v>
      </c>
      <c r="D787" s="161" t="s">
        <v>574</v>
      </c>
      <c r="E787" s="161" t="s">
        <v>271</v>
      </c>
      <c r="F787" s="192">
        <v>66.821774010499993</v>
      </c>
      <c r="G787" s="192">
        <v>0</v>
      </c>
      <c r="H787" s="192">
        <v>0</v>
      </c>
      <c r="I787" s="193">
        <f t="shared" si="133"/>
        <v>0</v>
      </c>
      <c r="J787" s="193">
        <f t="shared" si="134"/>
        <v>0</v>
      </c>
      <c r="K787" s="138">
        <v>2532.0979997099998</v>
      </c>
      <c r="L787" s="192">
        <f t="shared" si="135"/>
        <v>2532.0979997099998</v>
      </c>
      <c r="M787" s="192">
        <f t="shared" si="136"/>
        <v>0</v>
      </c>
      <c r="N787" s="192">
        <f t="shared" si="137"/>
        <v>0</v>
      </c>
      <c r="O787" s="192">
        <v>285.61865051226533</v>
      </c>
      <c r="P787" s="192">
        <f t="shared" si="138"/>
        <v>285.61865051226533</v>
      </c>
      <c r="Q787" s="192">
        <f t="shared" si="139"/>
        <v>0</v>
      </c>
      <c r="R787" s="192">
        <f t="shared" si="140"/>
        <v>0</v>
      </c>
      <c r="S787" s="192">
        <f t="shared" si="141"/>
        <v>2817.7166502222653</v>
      </c>
      <c r="T787" s="192">
        <f t="shared" si="142"/>
        <v>0</v>
      </c>
      <c r="U787" s="192">
        <f t="shared" si="143"/>
        <v>0</v>
      </c>
    </row>
    <row r="788" spans="1:21" s="137" customFormat="1" ht="12">
      <c r="A788" s="161">
        <v>1823</v>
      </c>
      <c r="B788" s="161" t="s">
        <v>396</v>
      </c>
      <c r="C788" s="161" t="s">
        <v>397</v>
      </c>
      <c r="D788" s="161" t="s">
        <v>574</v>
      </c>
      <c r="E788" s="161" t="s">
        <v>271</v>
      </c>
      <c r="F788" s="192">
        <v>10.5379202346</v>
      </c>
      <c r="G788" s="192">
        <v>0</v>
      </c>
      <c r="H788" s="192">
        <v>0</v>
      </c>
      <c r="I788" s="193">
        <f t="shared" si="133"/>
        <v>0</v>
      </c>
      <c r="J788" s="193">
        <f t="shared" si="134"/>
        <v>0</v>
      </c>
      <c r="K788" s="138">
        <v>524.05948810899997</v>
      </c>
      <c r="L788" s="192">
        <f t="shared" si="135"/>
        <v>524.05948810899997</v>
      </c>
      <c r="M788" s="192">
        <f t="shared" si="136"/>
        <v>0</v>
      </c>
      <c r="N788" s="192">
        <f t="shared" si="137"/>
        <v>0</v>
      </c>
      <c r="O788" s="192">
        <v>487.25912538001467</v>
      </c>
      <c r="P788" s="192">
        <f t="shared" si="138"/>
        <v>487.25912538001467</v>
      </c>
      <c r="Q788" s="192">
        <f t="shared" si="139"/>
        <v>0</v>
      </c>
      <c r="R788" s="192">
        <f t="shared" si="140"/>
        <v>0</v>
      </c>
      <c r="S788" s="192">
        <f t="shared" si="141"/>
        <v>1011.3186134890146</v>
      </c>
      <c r="T788" s="192">
        <f t="shared" si="142"/>
        <v>0</v>
      </c>
      <c r="U788" s="192">
        <f t="shared" si="143"/>
        <v>0</v>
      </c>
    </row>
    <row r="789" spans="1:21" s="137" customFormat="1" ht="12">
      <c r="A789" s="161">
        <v>1824</v>
      </c>
      <c r="B789" s="161" t="s">
        <v>396</v>
      </c>
      <c r="C789" s="161" t="s">
        <v>455</v>
      </c>
      <c r="D789" s="161" t="s">
        <v>575</v>
      </c>
      <c r="E789" s="161" t="s">
        <v>130</v>
      </c>
      <c r="F789" s="192">
        <v>53.5813728603</v>
      </c>
      <c r="G789" s="192">
        <v>0</v>
      </c>
      <c r="H789" s="192">
        <v>53.5813728603</v>
      </c>
      <c r="I789" s="193">
        <f t="shared" si="133"/>
        <v>0</v>
      </c>
      <c r="J789" s="193">
        <f t="shared" si="134"/>
        <v>1</v>
      </c>
      <c r="K789" s="138">
        <v>6387.65</v>
      </c>
      <c r="L789" s="192">
        <f t="shared" si="135"/>
        <v>0</v>
      </c>
      <c r="M789" s="192">
        <f t="shared" si="136"/>
        <v>0</v>
      </c>
      <c r="N789" s="192">
        <f t="shared" si="137"/>
        <v>6387.65</v>
      </c>
      <c r="O789" s="192">
        <v>226.62863857579302</v>
      </c>
      <c r="P789" s="192">
        <f t="shared" si="138"/>
        <v>0</v>
      </c>
      <c r="Q789" s="192">
        <f t="shared" si="139"/>
        <v>0</v>
      </c>
      <c r="R789" s="192">
        <f t="shared" si="140"/>
        <v>226.62863857579302</v>
      </c>
      <c r="S789" s="192">
        <f t="shared" si="141"/>
        <v>0</v>
      </c>
      <c r="T789" s="192">
        <f t="shared" si="142"/>
        <v>0</v>
      </c>
      <c r="U789" s="192">
        <f t="shared" si="143"/>
        <v>6614.2786385757927</v>
      </c>
    </row>
    <row r="790" spans="1:21" s="137" customFormat="1" ht="12">
      <c r="A790" s="161">
        <v>1825</v>
      </c>
      <c r="B790" s="161" t="s">
        <v>396</v>
      </c>
      <c r="C790" s="161" t="s">
        <v>455</v>
      </c>
      <c r="D790" s="161" t="s">
        <v>575</v>
      </c>
      <c r="E790" s="161" t="s">
        <v>130</v>
      </c>
      <c r="F790" s="192">
        <v>41.862492913200001</v>
      </c>
      <c r="G790" s="192">
        <v>0</v>
      </c>
      <c r="H790" s="192">
        <v>41.862492913200001</v>
      </c>
      <c r="I790" s="193">
        <f t="shared" si="133"/>
        <v>0</v>
      </c>
      <c r="J790" s="193">
        <f t="shared" si="134"/>
        <v>1</v>
      </c>
      <c r="K790" s="138">
        <v>4990.6000000000004</v>
      </c>
      <c r="L790" s="192">
        <f t="shared" si="135"/>
        <v>0</v>
      </c>
      <c r="M790" s="192">
        <f t="shared" si="136"/>
        <v>0</v>
      </c>
      <c r="N790" s="192">
        <f t="shared" si="137"/>
        <v>4990.6000000000004</v>
      </c>
      <c r="O790" s="192">
        <v>48.264287982999988</v>
      </c>
      <c r="P790" s="192">
        <f t="shared" si="138"/>
        <v>0</v>
      </c>
      <c r="Q790" s="192">
        <f t="shared" si="139"/>
        <v>0</v>
      </c>
      <c r="R790" s="192">
        <f t="shared" si="140"/>
        <v>48.264287982999988</v>
      </c>
      <c r="S790" s="192">
        <f t="shared" si="141"/>
        <v>0</v>
      </c>
      <c r="T790" s="192">
        <f t="shared" si="142"/>
        <v>0</v>
      </c>
      <c r="U790" s="192">
        <f t="shared" si="143"/>
        <v>5038.8642879830004</v>
      </c>
    </row>
    <row r="791" spans="1:21" s="137" customFormat="1" ht="12">
      <c r="A791" s="161">
        <v>1826</v>
      </c>
      <c r="B791" s="161" t="s">
        <v>396</v>
      </c>
      <c r="C791" s="161" t="s">
        <v>397</v>
      </c>
      <c r="D791" s="161" t="s">
        <v>570</v>
      </c>
      <c r="E791" s="161" t="s">
        <v>271</v>
      </c>
      <c r="F791" s="192">
        <v>31.9530442117</v>
      </c>
      <c r="G791" s="192">
        <v>0</v>
      </c>
      <c r="H791" s="192">
        <v>0</v>
      </c>
      <c r="I791" s="193">
        <f t="shared" si="133"/>
        <v>0</v>
      </c>
      <c r="J791" s="193">
        <f t="shared" si="134"/>
        <v>0</v>
      </c>
      <c r="K791" s="138">
        <v>1408.08949669</v>
      </c>
      <c r="L791" s="192">
        <f t="shared" si="135"/>
        <v>1408.08949669</v>
      </c>
      <c r="M791" s="192">
        <f t="shared" si="136"/>
        <v>0</v>
      </c>
      <c r="N791" s="192">
        <f t="shared" si="137"/>
        <v>0</v>
      </c>
      <c r="O791" s="192">
        <v>129.14824844937772</v>
      </c>
      <c r="P791" s="192">
        <f t="shared" si="138"/>
        <v>129.14824844937772</v>
      </c>
      <c r="Q791" s="192">
        <f t="shared" si="139"/>
        <v>0</v>
      </c>
      <c r="R791" s="192">
        <f t="shared" si="140"/>
        <v>0</v>
      </c>
      <c r="S791" s="192">
        <f t="shared" si="141"/>
        <v>1537.2377451393777</v>
      </c>
      <c r="T791" s="192">
        <f t="shared" si="142"/>
        <v>0</v>
      </c>
      <c r="U791" s="192">
        <f t="shared" si="143"/>
        <v>0</v>
      </c>
    </row>
    <row r="792" spans="1:21" s="137" customFormat="1" ht="12">
      <c r="A792" s="161">
        <v>1827</v>
      </c>
      <c r="B792" s="161" t="s">
        <v>396</v>
      </c>
      <c r="C792" s="161" t="s">
        <v>397</v>
      </c>
      <c r="D792" s="161" t="s">
        <v>570</v>
      </c>
      <c r="E792" s="161" t="s">
        <v>271</v>
      </c>
      <c r="F792" s="192">
        <v>32.230403175799999</v>
      </c>
      <c r="G792" s="192">
        <v>0</v>
      </c>
      <c r="H792" s="192">
        <v>0</v>
      </c>
      <c r="I792" s="193">
        <f t="shared" si="133"/>
        <v>0</v>
      </c>
      <c r="J792" s="193">
        <f t="shared" si="134"/>
        <v>0</v>
      </c>
      <c r="K792" s="138">
        <v>1209.5536614499999</v>
      </c>
      <c r="L792" s="192">
        <f t="shared" si="135"/>
        <v>1209.5536614499999</v>
      </c>
      <c r="M792" s="192">
        <f t="shared" si="136"/>
        <v>0</v>
      </c>
      <c r="N792" s="192">
        <f t="shared" si="137"/>
        <v>0</v>
      </c>
      <c r="O792" s="192">
        <v>372.25801421182825</v>
      </c>
      <c r="P792" s="192">
        <f t="shared" si="138"/>
        <v>372.25801421182825</v>
      </c>
      <c r="Q792" s="192">
        <f t="shared" si="139"/>
        <v>0</v>
      </c>
      <c r="R792" s="192">
        <f t="shared" si="140"/>
        <v>0</v>
      </c>
      <c r="S792" s="192">
        <f t="shared" si="141"/>
        <v>1581.8116756618283</v>
      </c>
      <c r="T792" s="192">
        <f t="shared" si="142"/>
        <v>0</v>
      </c>
      <c r="U792" s="192">
        <f t="shared" si="143"/>
        <v>0</v>
      </c>
    </row>
    <row r="793" spans="1:21" s="137" customFormat="1" ht="12">
      <c r="A793" s="161">
        <v>1828</v>
      </c>
      <c r="B793" s="161" t="s">
        <v>396</v>
      </c>
      <c r="C793" s="161" t="s">
        <v>397</v>
      </c>
      <c r="D793" s="161" t="s">
        <v>571</v>
      </c>
      <c r="E793" s="161" t="s">
        <v>271</v>
      </c>
      <c r="F793" s="192">
        <v>18.122335542799998</v>
      </c>
      <c r="G793" s="192">
        <v>0</v>
      </c>
      <c r="H793" s="192">
        <v>0</v>
      </c>
      <c r="I793" s="193">
        <f t="shared" si="133"/>
        <v>0</v>
      </c>
      <c r="J793" s="193">
        <f t="shared" si="134"/>
        <v>0</v>
      </c>
      <c r="K793" s="138">
        <v>668.13777492999998</v>
      </c>
      <c r="L793" s="192">
        <f t="shared" si="135"/>
        <v>668.13777492999998</v>
      </c>
      <c r="M793" s="192">
        <f t="shared" si="136"/>
        <v>0</v>
      </c>
      <c r="N793" s="192">
        <f t="shared" si="137"/>
        <v>0</v>
      </c>
      <c r="O793" s="192">
        <v>35.341183608429027</v>
      </c>
      <c r="P793" s="192">
        <f t="shared" si="138"/>
        <v>35.341183608429027</v>
      </c>
      <c r="Q793" s="192">
        <f t="shared" si="139"/>
        <v>0</v>
      </c>
      <c r="R793" s="192">
        <f t="shared" si="140"/>
        <v>0</v>
      </c>
      <c r="S793" s="192">
        <f t="shared" si="141"/>
        <v>703.47895853842897</v>
      </c>
      <c r="T793" s="192">
        <f t="shared" si="142"/>
        <v>0</v>
      </c>
      <c r="U793" s="192">
        <f t="shared" si="143"/>
        <v>0</v>
      </c>
    </row>
    <row r="794" spans="1:21" s="137" customFormat="1" ht="12">
      <c r="A794" s="161">
        <v>1829</v>
      </c>
      <c r="B794" s="161" t="s">
        <v>396</v>
      </c>
      <c r="C794" s="161" t="s">
        <v>397</v>
      </c>
      <c r="D794" s="161" t="s">
        <v>571</v>
      </c>
      <c r="E794" s="161" t="s">
        <v>271</v>
      </c>
      <c r="F794" s="192">
        <v>14.723917528599999</v>
      </c>
      <c r="G794" s="192">
        <v>0</v>
      </c>
      <c r="H794" s="192">
        <v>0</v>
      </c>
      <c r="I794" s="193">
        <f t="shared" si="133"/>
        <v>0</v>
      </c>
      <c r="J794" s="193">
        <f t="shared" si="134"/>
        <v>0</v>
      </c>
      <c r="K794" s="138">
        <v>729.03905956100004</v>
      </c>
      <c r="L794" s="192">
        <f t="shared" si="135"/>
        <v>729.03905956100004</v>
      </c>
      <c r="M794" s="192">
        <f t="shared" si="136"/>
        <v>0</v>
      </c>
      <c r="N794" s="192">
        <f t="shared" si="137"/>
        <v>0</v>
      </c>
      <c r="O794" s="192">
        <v>55.325205036779877</v>
      </c>
      <c r="P794" s="192">
        <f t="shared" si="138"/>
        <v>55.325205036779877</v>
      </c>
      <c r="Q794" s="192">
        <f t="shared" si="139"/>
        <v>0</v>
      </c>
      <c r="R794" s="192">
        <f t="shared" si="140"/>
        <v>0</v>
      </c>
      <c r="S794" s="192">
        <f t="shared" si="141"/>
        <v>784.36426459777988</v>
      </c>
      <c r="T794" s="192">
        <f t="shared" si="142"/>
        <v>0</v>
      </c>
      <c r="U794" s="192">
        <f t="shared" si="143"/>
        <v>0</v>
      </c>
    </row>
    <row r="795" spans="1:21" s="137" customFormat="1" ht="12">
      <c r="A795" s="161">
        <v>1830</v>
      </c>
      <c r="B795" s="161" t="s">
        <v>396</v>
      </c>
      <c r="C795" s="161" t="s">
        <v>397</v>
      </c>
      <c r="D795" s="161" t="s">
        <v>571</v>
      </c>
      <c r="E795" s="161" t="s">
        <v>271</v>
      </c>
      <c r="F795" s="192">
        <v>16.1569065606</v>
      </c>
      <c r="G795" s="192">
        <v>0</v>
      </c>
      <c r="H795" s="192">
        <v>0</v>
      </c>
      <c r="I795" s="193">
        <f t="shared" si="133"/>
        <v>0</v>
      </c>
      <c r="J795" s="193">
        <f t="shared" si="134"/>
        <v>0</v>
      </c>
      <c r="K795" s="138">
        <v>1466.2947817899999</v>
      </c>
      <c r="L795" s="192">
        <f t="shared" si="135"/>
        <v>1466.2947817899999</v>
      </c>
      <c r="M795" s="192">
        <f t="shared" si="136"/>
        <v>0</v>
      </c>
      <c r="N795" s="192">
        <f t="shared" si="137"/>
        <v>0</v>
      </c>
      <c r="O795" s="192">
        <v>94.724658632290016</v>
      </c>
      <c r="P795" s="192">
        <f t="shared" si="138"/>
        <v>94.724658632290016</v>
      </c>
      <c r="Q795" s="192">
        <f t="shared" si="139"/>
        <v>0</v>
      </c>
      <c r="R795" s="192">
        <f t="shared" si="140"/>
        <v>0</v>
      </c>
      <c r="S795" s="192">
        <f t="shared" si="141"/>
        <v>1561.0194404222898</v>
      </c>
      <c r="T795" s="192">
        <f t="shared" si="142"/>
        <v>0</v>
      </c>
      <c r="U795" s="192">
        <f t="shared" si="143"/>
        <v>0</v>
      </c>
    </row>
    <row r="796" spans="1:21" s="137" customFormat="1" ht="12">
      <c r="A796" s="161">
        <v>1831</v>
      </c>
      <c r="B796" s="161" t="s">
        <v>396</v>
      </c>
      <c r="C796" s="161" t="s">
        <v>397</v>
      </c>
      <c r="D796" s="161" t="s">
        <v>571</v>
      </c>
      <c r="E796" s="161" t="s">
        <v>271</v>
      </c>
      <c r="F796" s="192">
        <v>31.307221058100001</v>
      </c>
      <c r="G796" s="192">
        <v>0</v>
      </c>
      <c r="H796" s="192">
        <v>0</v>
      </c>
      <c r="I796" s="193">
        <f t="shared" si="133"/>
        <v>0</v>
      </c>
      <c r="J796" s="193">
        <f t="shared" si="134"/>
        <v>0</v>
      </c>
      <c r="K796" s="138">
        <v>1228.8429163400001</v>
      </c>
      <c r="L796" s="192">
        <f t="shared" si="135"/>
        <v>1228.8429163400001</v>
      </c>
      <c r="M796" s="192">
        <f t="shared" si="136"/>
        <v>0</v>
      </c>
      <c r="N796" s="192">
        <f t="shared" si="137"/>
        <v>0</v>
      </c>
      <c r="O796" s="192">
        <v>77.873873486435613</v>
      </c>
      <c r="P796" s="192">
        <f t="shared" si="138"/>
        <v>77.873873486435613</v>
      </c>
      <c r="Q796" s="192">
        <f t="shared" si="139"/>
        <v>0</v>
      </c>
      <c r="R796" s="192">
        <f t="shared" si="140"/>
        <v>0</v>
      </c>
      <c r="S796" s="192">
        <f t="shared" si="141"/>
        <v>1306.7167898264356</v>
      </c>
      <c r="T796" s="192">
        <f t="shared" si="142"/>
        <v>0</v>
      </c>
      <c r="U796" s="192">
        <f t="shared" si="143"/>
        <v>0</v>
      </c>
    </row>
    <row r="797" spans="1:21" s="137" customFormat="1" ht="12">
      <c r="A797" s="161">
        <v>1832</v>
      </c>
      <c r="B797" s="161" t="s">
        <v>396</v>
      </c>
      <c r="C797" s="161" t="s">
        <v>397</v>
      </c>
      <c r="D797" s="161" t="s">
        <v>573</v>
      </c>
      <c r="E797" s="161" t="s">
        <v>271</v>
      </c>
      <c r="F797" s="192">
        <v>46.427998616899998</v>
      </c>
      <c r="G797" s="192">
        <v>0</v>
      </c>
      <c r="H797" s="192">
        <v>0</v>
      </c>
      <c r="I797" s="193">
        <f t="shared" si="133"/>
        <v>0</v>
      </c>
      <c r="J797" s="193">
        <f t="shared" si="134"/>
        <v>0</v>
      </c>
      <c r="K797" s="138">
        <v>1629.0027100299999</v>
      </c>
      <c r="L797" s="192">
        <f t="shared" si="135"/>
        <v>1629.0027100299999</v>
      </c>
      <c r="M797" s="192">
        <f t="shared" si="136"/>
        <v>0</v>
      </c>
      <c r="N797" s="192">
        <f t="shared" si="137"/>
        <v>0</v>
      </c>
      <c r="O797" s="192">
        <v>258.23648118257688</v>
      </c>
      <c r="P797" s="192">
        <f t="shared" si="138"/>
        <v>258.23648118257688</v>
      </c>
      <c r="Q797" s="192">
        <f t="shared" si="139"/>
        <v>0</v>
      </c>
      <c r="R797" s="192">
        <f t="shared" si="140"/>
        <v>0</v>
      </c>
      <c r="S797" s="192">
        <f t="shared" si="141"/>
        <v>1887.2391912125768</v>
      </c>
      <c r="T797" s="192">
        <f t="shared" si="142"/>
        <v>0</v>
      </c>
      <c r="U797" s="192">
        <f t="shared" si="143"/>
        <v>0</v>
      </c>
    </row>
    <row r="798" spans="1:21" s="137" customFormat="1" ht="12">
      <c r="A798" s="161">
        <v>1833</v>
      </c>
      <c r="B798" s="161" t="s">
        <v>396</v>
      </c>
      <c r="C798" s="161" t="s">
        <v>397</v>
      </c>
      <c r="D798" s="161" t="s">
        <v>573</v>
      </c>
      <c r="E798" s="161" t="s">
        <v>271</v>
      </c>
      <c r="F798" s="192">
        <v>36.618780767499999</v>
      </c>
      <c r="G798" s="192">
        <v>0</v>
      </c>
      <c r="H798" s="192">
        <v>0</v>
      </c>
      <c r="I798" s="193">
        <f t="shared" si="133"/>
        <v>0</v>
      </c>
      <c r="J798" s="193">
        <f t="shared" si="134"/>
        <v>0</v>
      </c>
      <c r="K798" s="138">
        <v>1416.1460051700001</v>
      </c>
      <c r="L798" s="192">
        <f t="shared" si="135"/>
        <v>1416.1460051700001</v>
      </c>
      <c r="M798" s="192">
        <f t="shared" si="136"/>
        <v>0</v>
      </c>
      <c r="N798" s="192">
        <f t="shared" si="137"/>
        <v>0</v>
      </c>
      <c r="O798" s="192">
        <v>140.00559610180022</v>
      </c>
      <c r="P798" s="192">
        <f t="shared" si="138"/>
        <v>140.00559610180022</v>
      </c>
      <c r="Q798" s="192">
        <f t="shared" si="139"/>
        <v>0</v>
      </c>
      <c r="R798" s="192">
        <f t="shared" si="140"/>
        <v>0</v>
      </c>
      <c r="S798" s="192">
        <f t="shared" si="141"/>
        <v>1556.1516012718002</v>
      </c>
      <c r="T798" s="192">
        <f t="shared" si="142"/>
        <v>0</v>
      </c>
      <c r="U798" s="192">
        <f t="shared" si="143"/>
        <v>0</v>
      </c>
    </row>
    <row r="799" spans="1:21" s="137" customFormat="1" ht="12">
      <c r="A799" s="161">
        <v>1834</v>
      </c>
      <c r="B799" s="161" t="s">
        <v>396</v>
      </c>
      <c r="C799" s="161" t="s">
        <v>397</v>
      </c>
      <c r="D799" s="161" t="s">
        <v>572</v>
      </c>
      <c r="E799" s="161" t="s">
        <v>271</v>
      </c>
      <c r="F799" s="192">
        <v>49.028552112100002</v>
      </c>
      <c r="G799" s="192">
        <v>0</v>
      </c>
      <c r="H799" s="192">
        <v>0</v>
      </c>
      <c r="I799" s="193">
        <f t="shared" si="133"/>
        <v>0</v>
      </c>
      <c r="J799" s="193">
        <f t="shared" si="134"/>
        <v>0</v>
      </c>
      <c r="K799" s="138">
        <v>1999.5015839299999</v>
      </c>
      <c r="L799" s="192">
        <f t="shared" si="135"/>
        <v>1999.5015839299999</v>
      </c>
      <c r="M799" s="192">
        <f t="shared" si="136"/>
        <v>0</v>
      </c>
      <c r="N799" s="192">
        <f t="shared" si="137"/>
        <v>0</v>
      </c>
      <c r="O799" s="192">
        <v>237.71411439705864</v>
      </c>
      <c r="P799" s="192">
        <f t="shared" si="138"/>
        <v>237.71411439705864</v>
      </c>
      <c r="Q799" s="192">
        <f t="shared" si="139"/>
        <v>0</v>
      </c>
      <c r="R799" s="192">
        <f t="shared" si="140"/>
        <v>0</v>
      </c>
      <c r="S799" s="192">
        <f t="shared" si="141"/>
        <v>2237.2156983270584</v>
      </c>
      <c r="T799" s="192">
        <f t="shared" si="142"/>
        <v>0</v>
      </c>
      <c r="U799" s="192">
        <f t="shared" si="143"/>
        <v>0</v>
      </c>
    </row>
    <row r="800" spans="1:21" s="137" customFormat="1" ht="12">
      <c r="A800" s="161">
        <v>1835</v>
      </c>
      <c r="B800" s="161" t="s">
        <v>396</v>
      </c>
      <c r="C800" s="161" t="s">
        <v>397</v>
      </c>
      <c r="D800" s="161" t="s">
        <v>572</v>
      </c>
      <c r="E800" s="161" t="s">
        <v>271</v>
      </c>
      <c r="F800" s="192">
        <v>40.781694055999999</v>
      </c>
      <c r="G800" s="192">
        <v>0</v>
      </c>
      <c r="H800" s="192">
        <v>0</v>
      </c>
      <c r="I800" s="193">
        <f t="shared" si="133"/>
        <v>0</v>
      </c>
      <c r="J800" s="193">
        <f t="shared" si="134"/>
        <v>0</v>
      </c>
      <c r="K800" s="138">
        <v>1311.11327908</v>
      </c>
      <c r="L800" s="192">
        <f t="shared" si="135"/>
        <v>1311.11327908</v>
      </c>
      <c r="M800" s="192">
        <f t="shared" si="136"/>
        <v>0</v>
      </c>
      <c r="N800" s="192">
        <f t="shared" si="137"/>
        <v>0</v>
      </c>
      <c r="O800" s="192">
        <v>171.51867183230607</v>
      </c>
      <c r="P800" s="192">
        <f t="shared" si="138"/>
        <v>171.51867183230607</v>
      </c>
      <c r="Q800" s="192">
        <f t="shared" si="139"/>
        <v>0</v>
      </c>
      <c r="R800" s="192">
        <f t="shared" si="140"/>
        <v>0</v>
      </c>
      <c r="S800" s="192">
        <f t="shared" si="141"/>
        <v>1482.6319509123061</v>
      </c>
      <c r="T800" s="192">
        <f t="shared" si="142"/>
        <v>0</v>
      </c>
      <c r="U800" s="192">
        <f t="shared" si="143"/>
        <v>0</v>
      </c>
    </row>
    <row r="801" spans="1:21" s="137" customFormat="1" ht="12">
      <c r="A801" s="161">
        <v>1901</v>
      </c>
      <c r="B801" s="161" t="s">
        <v>396</v>
      </c>
      <c r="C801" s="161" t="s">
        <v>397</v>
      </c>
      <c r="D801" s="161" t="s">
        <v>576</v>
      </c>
      <c r="E801" s="161" t="s">
        <v>271</v>
      </c>
      <c r="F801" s="192">
        <v>31.756220959099998</v>
      </c>
      <c r="G801" s="192">
        <v>0</v>
      </c>
      <c r="H801" s="192">
        <v>0</v>
      </c>
      <c r="I801" s="193">
        <f t="shared" si="133"/>
        <v>0</v>
      </c>
      <c r="J801" s="193">
        <f t="shared" si="134"/>
        <v>0</v>
      </c>
      <c r="K801" s="138">
        <v>0</v>
      </c>
      <c r="L801" s="192">
        <f t="shared" si="135"/>
        <v>0</v>
      </c>
      <c r="M801" s="192">
        <f t="shared" si="136"/>
        <v>0</v>
      </c>
      <c r="N801" s="192">
        <f t="shared" si="137"/>
        <v>0</v>
      </c>
      <c r="O801" s="192">
        <v>1749.1632982598885</v>
      </c>
      <c r="P801" s="192">
        <f t="shared" si="138"/>
        <v>1749.1632982598885</v>
      </c>
      <c r="Q801" s="192">
        <f t="shared" si="139"/>
        <v>0</v>
      </c>
      <c r="R801" s="192">
        <f t="shared" si="140"/>
        <v>0</v>
      </c>
      <c r="S801" s="192">
        <f t="shared" si="141"/>
        <v>1749.1632982598885</v>
      </c>
      <c r="T801" s="192">
        <f t="shared" si="142"/>
        <v>0</v>
      </c>
      <c r="U801" s="192">
        <f t="shared" si="143"/>
        <v>0</v>
      </c>
    </row>
    <row r="802" spans="1:21" s="137" customFormat="1" ht="12">
      <c r="A802" s="161">
        <v>1902</v>
      </c>
      <c r="B802" s="161" t="s">
        <v>396</v>
      </c>
      <c r="C802" s="161" t="s">
        <v>397</v>
      </c>
      <c r="D802" s="161" t="s">
        <v>576</v>
      </c>
      <c r="E802" s="161" t="s">
        <v>271</v>
      </c>
      <c r="F802" s="192">
        <v>35.640542569899999</v>
      </c>
      <c r="G802" s="192">
        <v>0</v>
      </c>
      <c r="H802" s="192">
        <v>0</v>
      </c>
      <c r="I802" s="193">
        <f t="shared" si="133"/>
        <v>0</v>
      </c>
      <c r="J802" s="193">
        <f t="shared" si="134"/>
        <v>0</v>
      </c>
      <c r="K802" s="138">
        <v>0</v>
      </c>
      <c r="L802" s="192">
        <f t="shared" si="135"/>
        <v>0</v>
      </c>
      <c r="M802" s="192">
        <f t="shared" si="136"/>
        <v>0</v>
      </c>
      <c r="N802" s="192">
        <f t="shared" si="137"/>
        <v>0</v>
      </c>
      <c r="O802" s="192">
        <v>1881.2164216652911</v>
      </c>
      <c r="P802" s="192">
        <f t="shared" si="138"/>
        <v>1881.2164216652911</v>
      </c>
      <c r="Q802" s="192">
        <f t="shared" si="139"/>
        <v>0</v>
      </c>
      <c r="R802" s="192">
        <f t="shared" si="140"/>
        <v>0</v>
      </c>
      <c r="S802" s="192">
        <f t="shared" si="141"/>
        <v>1881.2164216652911</v>
      </c>
      <c r="T802" s="192">
        <f t="shared" si="142"/>
        <v>0</v>
      </c>
      <c r="U802" s="192">
        <f t="shared" si="143"/>
        <v>0</v>
      </c>
    </row>
    <row r="803" spans="1:21" s="137" customFormat="1" ht="12">
      <c r="A803" s="161">
        <v>1903</v>
      </c>
      <c r="B803" s="161" t="s">
        <v>396</v>
      </c>
      <c r="C803" s="161" t="s">
        <v>397</v>
      </c>
      <c r="D803" s="161" t="s">
        <v>576</v>
      </c>
      <c r="E803" s="161" t="s">
        <v>271</v>
      </c>
      <c r="F803" s="192">
        <v>25.434984847500001</v>
      </c>
      <c r="G803" s="192">
        <v>0</v>
      </c>
      <c r="H803" s="192">
        <v>0</v>
      </c>
      <c r="I803" s="193">
        <f t="shared" si="133"/>
        <v>0</v>
      </c>
      <c r="J803" s="193">
        <f t="shared" si="134"/>
        <v>0</v>
      </c>
      <c r="K803" s="138">
        <v>0</v>
      </c>
      <c r="L803" s="192">
        <f t="shared" si="135"/>
        <v>0</v>
      </c>
      <c r="M803" s="192">
        <f t="shared" si="136"/>
        <v>0</v>
      </c>
      <c r="N803" s="192">
        <f t="shared" si="137"/>
        <v>0</v>
      </c>
      <c r="O803" s="192">
        <v>1182.5484649351263</v>
      </c>
      <c r="P803" s="192">
        <f t="shared" si="138"/>
        <v>1182.5484649351263</v>
      </c>
      <c r="Q803" s="192">
        <f t="shared" si="139"/>
        <v>0</v>
      </c>
      <c r="R803" s="192">
        <f t="shared" si="140"/>
        <v>0</v>
      </c>
      <c r="S803" s="192">
        <f t="shared" si="141"/>
        <v>1182.5484649351263</v>
      </c>
      <c r="T803" s="192">
        <f t="shared" si="142"/>
        <v>0</v>
      </c>
      <c r="U803" s="192">
        <f t="shared" si="143"/>
        <v>0</v>
      </c>
    </row>
    <row r="804" spans="1:21" s="137" customFormat="1" ht="12">
      <c r="A804" s="161">
        <v>1904</v>
      </c>
      <c r="B804" s="161" t="s">
        <v>396</v>
      </c>
      <c r="C804" s="161" t="s">
        <v>397</v>
      </c>
      <c r="D804" s="161" t="s">
        <v>576</v>
      </c>
      <c r="E804" s="161" t="s">
        <v>271</v>
      </c>
      <c r="F804" s="192">
        <v>11.747833016</v>
      </c>
      <c r="G804" s="192">
        <v>0</v>
      </c>
      <c r="H804" s="192">
        <v>0</v>
      </c>
      <c r="I804" s="193">
        <f t="shared" si="133"/>
        <v>0</v>
      </c>
      <c r="J804" s="193">
        <f t="shared" si="134"/>
        <v>0</v>
      </c>
      <c r="K804" s="138">
        <v>0</v>
      </c>
      <c r="L804" s="192">
        <f t="shared" si="135"/>
        <v>0</v>
      </c>
      <c r="M804" s="192">
        <f t="shared" si="136"/>
        <v>0</v>
      </c>
      <c r="N804" s="192">
        <f t="shared" si="137"/>
        <v>0</v>
      </c>
      <c r="O804" s="192">
        <v>870.25077698319012</v>
      </c>
      <c r="P804" s="192">
        <f t="shared" si="138"/>
        <v>870.25077698319012</v>
      </c>
      <c r="Q804" s="192">
        <f t="shared" si="139"/>
        <v>0</v>
      </c>
      <c r="R804" s="192">
        <f t="shared" si="140"/>
        <v>0</v>
      </c>
      <c r="S804" s="192">
        <f t="shared" si="141"/>
        <v>870.25077698319012</v>
      </c>
      <c r="T804" s="192">
        <f t="shared" si="142"/>
        <v>0</v>
      </c>
      <c r="U804" s="192">
        <f t="shared" si="143"/>
        <v>0</v>
      </c>
    </row>
    <row r="805" spans="1:21" s="137" customFormat="1" ht="12">
      <c r="A805" s="161">
        <v>1905</v>
      </c>
      <c r="B805" s="161" t="s">
        <v>396</v>
      </c>
      <c r="C805" s="161" t="s">
        <v>397</v>
      </c>
      <c r="D805" s="161" t="s">
        <v>576</v>
      </c>
      <c r="E805" s="161" t="s">
        <v>271</v>
      </c>
      <c r="F805" s="192">
        <v>95.532745972000001</v>
      </c>
      <c r="G805" s="192">
        <v>0</v>
      </c>
      <c r="H805" s="192">
        <v>0</v>
      </c>
      <c r="I805" s="193">
        <f t="shared" si="133"/>
        <v>0</v>
      </c>
      <c r="J805" s="193">
        <f t="shared" si="134"/>
        <v>0</v>
      </c>
      <c r="K805" s="138">
        <v>0</v>
      </c>
      <c r="L805" s="192">
        <f t="shared" si="135"/>
        <v>0</v>
      </c>
      <c r="M805" s="192">
        <f t="shared" si="136"/>
        <v>0</v>
      </c>
      <c r="N805" s="192">
        <f t="shared" si="137"/>
        <v>0</v>
      </c>
      <c r="O805" s="192">
        <v>109.24622868945418</v>
      </c>
      <c r="P805" s="192">
        <f t="shared" si="138"/>
        <v>109.24622868945418</v>
      </c>
      <c r="Q805" s="192">
        <f t="shared" si="139"/>
        <v>0</v>
      </c>
      <c r="R805" s="192">
        <f t="shared" si="140"/>
        <v>0</v>
      </c>
      <c r="S805" s="192">
        <f t="shared" si="141"/>
        <v>109.24622868945418</v>
      </c>
      <c r="T805" s="192">
        <f t="shared" si="142"/>
        <v>0</v>
      </c>
      <c r="U805" s="192">
        <f t="shared" si="143"/>
        <v>0</v>
      </c>
    </row>
    <row r="806" spans="1:21" s="137" customFormat="1" ht="12">
      <c r="A806" s="161">
        <v>1906</v>
      </c>
      <c r="B806" s="161" t="s">
        <v>396</v>
      </c>
      <c r="C806" s="161" t="s">
        <v>397</v>
      </c>
      <c r="D806" s="161" t="s">
        <v>577</v>
      </c>
      <c r="E806" s="161" t="s">
        <v>271</v>
      </c>
      <c r="F806" s="192">
        <v>52.532062832599998</v>
      </c>
      <c r="G806" s="192">
        <v>0</v>
      </c>
      <c r="H806" s="192">
        <v>0</v>
      </c>
      <c r="I806" s="193">
        <f t="shared" si="133"/>
        <v>0</v>
      </c>
      <c r="J806" s="193">
        <f t="shared" si="134"/>
        <v>0</v>
      </c>
      <c r="K806" s="138">
        <v>0</v>
      </c>
      <c r="L806" s="192">
        <f t="shared" si="135"/>
        <v>0</v>
      </c>
      <c r="M806" s="192">
        <f t="shared" si="136"/>
        <v>0</v>
      </c>
      <c r="N806" s="192">
        <f t="shared" si="137"/>
        <v>0</v>
      </c>
      <c r="O806" s="192">
        <v>3803.5107691642147</v>
      </c>
      <c r="P806" s="192">
        <f t="shared" si="138"/>
        <v>3803.5107691642147</v>
      </c>
      <c r="Q806" s="192">
        <f t="shared" si="139"/>
        <v>0</v>
      </c>
      <c r="R806" s="192">
        <f t="shared" si="140"/>
        <v>0</v>
      </c>
      <c r="S806" s="192">
        <f t="shared" si="141"/>
        <v>3803.5107691642147</v>
      </c>
      <c r="T806" s="192">
        <f t="shared" si="142"/>
        <v>0</v>
      </c>
      <c r="U806" s="192">
        <f t="shared" si="143"/>
        <v>0</v>
      </c>
    </row>
    <row r="807" spans="1:21" s="137" customFormat="1" ht="12">
      <c r="A807" s="161">
        <v>1907</v>
      </c>
      <c r="B807" s="161" t="s">
        <v>396</v>
      </c>
      <c r="C807" s="161" t="s">
        <v>397</v>
      </c>
      <c r="D807" s="161" t="s">
        <v>577</v>
      </c>
      <c r="E807" s="161" t="s">
        <v>271</v>
      </c>
      <c r="F807" s="192">
        <v>10.479196420599999</v>
      </c>
      <c r="G807" s="192">
        <v>0</v>
      </c>
      <c r="H807" s="192">
        <v>0</v>
      </c>
      <c r="I807" s="193">
        <f t="shared" si="133"/>
        <v>0</v>
      </c>
      <c r="J807" s="193">
        <f t="shared" si="134"/>
        <v>0</v>
      </c>
      <c r="K807" s="138">
        <v>0</v>
      </c>
      <c r="L807" s="192">
        <f t="shared" si="135"/>
        <v>0</v>
      </c>
      <c r="M807" s="192">
        <f t="shared" si="136"/>
        <v>0</v>
      </c>
      <c r="N807" s="192">
        <f t="shared" si="137"/>
        <v>0</v>
      </c>
      <c r="O807" s="192">
        <v>1146.216616122774</v>
      </c>
      <c r="P807" s="192">
        <f t="shared" si="138"/>
        <v>1146.216616122774</v>
      </c>
      <c r="Q807" s="192">
        <f t="shared" si="139"/>
        <v>0</v>
      </c>
      <c r="R807" s="192">
        <f t="shared" si="140"/>
        <v>0</v>
      </c>
      <c r="S807" s="192">
        <f t="shared" si="141"/>
        <v>1146.216616122774</v>
      </c>
      <c r="T807" s="192">
        <f t="shared" si="142"/>
        <v>0</v>
      </c>
      <c r="U807" s="192">
        <f t="shared" si="143"/>
        <v>0</v>
      </c>
    </row>
    <row r="808" spans="1:21" s="137" customFormat="1" ht="12">
      <c r="A808" s="161">
        <v>1908</v>
      </c>
      <c r="B808" s="161" t="s">
        <v>396</v>
      </c>
      <c r="C808" s="161" t="s">
        <v>397</v>
      </c>
      <c r="D808" s="161" t="s">
        <v>577</v>
      </c>
      <c r="E808" s="161" t="s">
        <v>271</v>
      </c>
      <c r="F808" s="192">
        <v>22.398462783500001</v>
      </c>
      <c r="G808" s="192">
        <v>0</v>
      </c>
      <c r="H808" s="192">
        <v>0</v>
      </c>
      <c r="I808" s="193">
        <f t="shared" si="133"/>
        <v>0</v>
      </c>
      <c r="J808" s="193">
        <f t="shared" si="134"/>
        <v>0</v>
      </c>
      <c r="K808" s="138">
        <v>0</v>
      </c>
      <c r="L808" s="192">
        <f t="shared" si="135"/>
        <v>0</v>
      </c>
      <c r="M808" s="192">
        <f t="shared" si="136"/>
        <v>0</v>
      </c>
      <c r="N808" s="192">
        <f t="shared" si="137"/>
        <v>0</v>
      </c>
      <c r="O808" s="192">
        <v>11029.883244834082</v>
      </c>
      <c r="P808" s="192">
        <f t="shared" si="138"/>
        <v>11029.883244834082</v>
      </c>
      <c r="Q808" s="192">
        <f t="shared" si="139"/>
        <v>0</v>
      </c>
      <c r="R808" s="192">
        <f t="shared" si="140"/>
        <v>0</v>
      </c>
      <c r="S808" s="192">
        <f t="shared" si="141"/>
        <v>11029.883244834082</v>
      </c>
      <c r="T808" s="192">
        <f t="shared" si="142"/>
        <v>0</v>
      </c>
      <c r="U808" s="192">
        <f t="shared" si="143"/>
        <v>0</v>
      </c>
    </row>
    <row r="809" spans="1:21" s="137" customFormat="1" ht="12">
      <c r="A809" s="161">
        <v>1909</v>
      </c>
      <c r="B809" s="161" t="s">
        <v>396</v>
      </c>
      <c r="C809" s="161" t="s">
        <v>397</v>
      </c>
      <c r="D809" s="161" t="s">
        <v>578</v>
      </c>
      <c r="E809" s="161" t="s">
        <v>271</v>
      </c>
      <c r="F809" s="192">
        <v>81.785748120999997</v>
      </c>
      <c r="G809" s="192">
        <v>0</v>
      </c>
      <c r="H809" s="192">
        <v>0</v>
      </c>
      <c r="I809" s="193">
        <f t="shared" si="133"/>
        <v>0</v>
      </c>
      <c r="J809" s="193">
        <f t="shared" si="134"/>
        <v>0</v>
      </c>
      <c r="K809" s="138">
        <v>1889.6784309699999</v>
      </c>
      <c r="L809" s="192">
        <f t="shared" si="135"/>
        <v>1889.6784309699999</v>
      </c>
      <c r="M809" s="192">
        <f t="shared" si="136"/>
        <v>0</v>
      </c>
      <c r="N809" s="192">
        <f t="shared" si="137"/>
        <v>0</v>
      </c>
      <c r="O809" s="192">
        <v>509.10431931502723</v>
      </c>
      <c r="P809" s="192">
        <f t="shared" si="138"/>
        <v>509.10431931502723</v>
      </c>
      <c r="Q809" s="192">
        <f t="shared" si="139"/>
        <v>0</v>
      </c>
      <c r="R809" s="192">
        <f t="shared" si="140"/>
        <v>0</v>
      </c>
      <c r="S809" s="192">
        <f t="shared" si="141"/>
        <v>2398.7827502850273</v>
      </c>
      <c r="T809" s="192">
        <f t="shared" si="142"/>
        <v>0</v>
      </c>
      <c r="U809" s="192">
        <f t="shared" si="143"/>
        <v>0</v>
      </c>
    </row>
    <row r="810" spans="1:21" s="137" customFormat="1" ht="12">
      <c r="A810" s="161">
        <v>1910</v>
      </c>
      <c r="B810" s="161" t="s">
        <v>396</v>
      </c>
      <c r="C810" s="161" t="s">
        <v>397</v>
      </c>
      <c r="D810" s="161" t="s">
        <v>579</v>
      </c>
      <c r="E810" s="161" t="s">
        <v>271</v>
      </c>
      <c r="F810" s="192">
        <v>59.646074251599998</v>
      </c>
      <c r="G810" s="192">
        <v>0</v>
      </c>
      <c r="H810" s="192">
        <v>0</v>
      </c>
      <c r="I810" s="193">
        <f t="shared" si="133"/>
        <v>0</v>
      </c>
      <c r="J810" s="193">
        <f t="shared" si="134"/>
        <v>0</v>
      </c>
      <c r="K810" s="138">
        <v>1356.26287314</v>
      </c>
      <c r="L810" s="192">
        <f t="shared" si="135"/>
        <v>1356.26287314</v>
      </c>
      <c r="M810" s="192">
        <f t="shared" si="136"/>
        <v>0</v>
      </c>
      <c r="N810" s="192">
        <f t="shared" si="137"/>
        <v>0</v>
      </c>
      <c r="O810" s="192">
        <v>136.63179232903806</v>
      </c>
      <c r="P810" s="192">
        <f t="shared" si="138"/>
        <v>136.63179232903806</v>
      </c>
      <c r="Q810" s="192">
        <f t="shared" si="139"/>
        <v>0</v>
      </c>
      <c r="R810" s="192">
        <f t="shared" si="140"/>
        <v>0</v>
      </c>
      <c r="S810" s="192">
        <f t="shared" si="141"/>
        <v>1492.894665469038</v>
      </c>
      <c r="T810" s="192">
        <f t="shared" si="142"/>
        <v>0</v>
      </c>
      <c r="U810" s="192">
        <f t="shared" si="143"/>
        <v>0</v>
      </c>
    </row>
    <row r="811" spans="1:21" s="137" customFormat="1" ht="12">
      <c r="A811" s="161">
        <v>1911</v>
      </c>
      <c r="B811" s="161" t="s">
        <v>396</v>
      </c>
      <c r="C811" s="161" t="s">
        <v>397</v>
      </c>
      <c r="D811" s="161" t="s">
        <v>580</v>
      </c>
      <c r="E811" s="161" t="s">
        <v>271</v>
      </c>
      <c r="F811" s="192">
        <v>11.6532264011</v>
      </c>
      <c r="G811" s="192">
        <v>0</v>
      </c>
      <c r="H811" s="192">
        <v>0</v>
      </c>
      <c r="I811" s="193">
        <f t="shared" si="133"/>
        <v>0</v>
      </c>
      <c r="J811" s="193">
        <f t="shared" si="134"/>
        <v>0</v>
      </c>
      <c r="K811" s="138">
        <v>5.5494389875600003</v>
      </c>
      <c r="L811" s="192">
        <f t="shared" si="135"/>
        <v>5.5494389875600003</v>
      </c>
      <c r="M811" s="192">
        <f t="shared" si="136"/>
        <v>0</v>
      </c>
      <c r="N811" s="192">
        <f t="shared" si="137"/>
        <v>0</v>
      </c>
      <c r="O811" s="192">
        <v>675.60791824608475</v>
      </c>
      <c r="P811" s="192">
        <f t="shared" si="138"/>
        <v>675.60791824608475</v>
      </c>
      <c r="Q811" s="192">
        <f t="shared" si="139"/>
        <v>0</v>
      </c>
      <c r="R811" s="192">
        <f t="shared" si="140"/>
        <v>0</v>
      </c>
      <c r="S811" s="192">
        <f t="shared" si="141"/>
        <v>681.1573572336448</v>
      </c>
      <c r="T811" s="192">
        <f t="shared" si="142"/>
        <v>0</v>
      </c>
      <c r="U811" s="192">
        <f t="shared" si="143"/>
        <v>0</v>
      </c>
    </row>
    <row r="812" spans="1:21" s="137" customFormat="1" ht="12">
      <c r="A812" s="161">
        <v>1912</v>
      </c>
      <c r="B812" s="161" t="s">
        <v>396</v>
      </c>
      <c r="C812" s="161" t="s">
        <v>397</v>
      </c>
      <c r="D812" s="161" t="s">
        <v>579</v>
      </c>
      <c r="E812" s="161" t="s">
        <v>271</v>
      </c>
      <c r="F812" s="192">
        <v>21.709408347499998</v>
      </c>
      <c r="G812" s="192">
        <v>0</v>
      </c>
      <c r="H812" s="192">
        <v>0</v>
      </c>
      <c r="I812" s="193">
        <f t="shared" si="133"/>
        <v>0</v>
      </c>
      <c r="J812" s="193">
        <f t="shared" si="134"/>
        <v>0</v>
      </c>
      <c r="K812" s="138">
        <v>729.55939284800002</v>
      </c>
      <c r="L812" s="192">
        <f t="shared" si="135"/>
        <v>729.55939284800002</v>
      </c>
      <c r="M812" s="192">
        <f t="shared" si="136"/>
        <v>0</v>
      </c>
      <c r="N812" s="192">
        <f t="shared" si="137"/>
        <v>0</v>
      </c>
      <c r="O812" s="192">
        <v>102.01374825296773</v>
      </c>
      <c r="P812" s="192">
        <f t="shared" si="138"/>
        <v>102.01374825296773</v>
      </c>
      <c r="Q812" s="192">
        <f t="shared" si="139"/>
        <v>0</v>
      </c>
      <c r="R812" s="192">
        <f t="shared" si="140"/>
        <v>0</v>
      </c>
      <c r="S812" s="192">
        <f t="shared" si="141"/>
        <v>831.57314110096775</v>
      </c>
      <c r="T812" s="192">
        <f t="shared" si="142"/>
        <v>0</v>
      </c>
      <c r="U812" s="192">
        <f t="shared" si="143"/>
        <v>0</v>
      </c>
    </row>
    <row r="813" spans="1:21" s="137" customFormat="1" ht="12">
      <c r="A813" s="161">
        <v>1913</v>
      </c>
      <c r="B813" s="161" t="s">
        <v>396</v>
      </c>
      <c r="C813" s="161" t="s">
        <v>397</v>
      </c>
      <c r="D813" s="161" t="s">
        <v>580</v>
      </c>
      <c r="E813" s="161" t="s">
        <v>271</v>
      </c>
      <c r="F813" s="192">
        <v>32.689988023300003</v>
      </c>
      <c r="G813" s="192">
        <v>0</v>
      </c>
      <c r="H813" s="192">
        <v>0</v>
      </c>
      <c r="I813" s="193">
        <f t="shared" si="133"/>
        <v>0</v>
      </c>
      <c r="J813" s="193">
        <f t="shared" si="134"/>
        <v>0</v>
      </c>
      <c r="K813" s="138">
        <v>0</v>
      </c>
      <c r="L813" s="192">
        <f t="shared" si="135"/>
        <v>0</v>
      </c>
      <c r="M813" s="192">
        <f t="shared" si="136"/>
        <v>0</v>
      </c>
      <c r="N813" s="192">
        <f t="shared" si="137"/>
        <v>0</v>
      </c>
      <c r="O813" s="192">
        <v>2029.3631155556595</v>
      </c>
      <c r="P813" s="192">
        <f t="shared" si="138"/>
        <v>2029.3631155556595</v>
      </c>
      <c r="Q813" s="192">
        <f t="shared" si="139"/>
        <v>0</v>
      </c>
      <c r="R813" s="192">
        <f t="shared" si="140"/>
        <v>0</v>
      </c>
      <c r="S813" s="192">
        <f t="shared" si="141"/>
        <v>2029.3631155556595</v>
      </c>
      <c r="T813" s="192">
        <f t="shared" si="142"/>
        <v>0</v>
      </c>
      <c r="U813" s="192">
        <f t="shared" si="143"/>
        <v>0</v>
      </c>
    </row>
    <row r="814" spans="1:21" s="137" customFormat="1" ht="12">
      <c r="A814" s="161">
        <v>1914</v>
      </c>
      <c r="B814" s="161" t="s">
        <v>396</v>
      </c>
      <c r="C814" s="161" t="s">
        <v>397</v>
      </c>
      <c r="D814" s="161" t="s">
        <v>580</v>
      </c>
      <c r="E814" s="161" t="s">
        <v>271</v>
      </c>
      <c r="F814" s="192">
        <v>19.476188183800001</v>
      </c>
      <c r="G814" s="192">
        <v>0</v>
      </c>
      <c r="H814" s="192">
        <v>0</v>
      </c>
      <c r="I814" s="193">
        <f t="shared" si="133"/>
        <v>0</v>
      </c>
      <c r="J814" s="193">
        <f t="shared" si="134"/>
        <v>0</v>
      </c>
      <c r="K814" s="138">
        <v>0</v>
      </c>
      <c r="L814" s="192">
        <f t="shared" si="135"/>
        <v>0</v>
      </c>
      <c r="M814" s="192">
        <f t="shared" si="136"/>
        <v>0</v>
      </c>
      <c r="N814" s="192">
        <f t="shared" si="137"/>
        <v>0</v>
      </c>
      <c r="O814" s="192">
        <v>148.25997953666516</v>
      </c>
      <c r="P814" s="192">
        <f t="shared" si="138"/>
        <v>148.25997953666516</v>
      </c>
      <c r="Q814" s="192">
        <f t="shared" si="139"/>
        <v>0</v>
      </c>
      <c r="R814" s="192">
        <f t="shared" si="140"/>
        <v>0</v>
      </c>
      <c r="S814" s="192">
        <f t="shared" si="141"/>
        <v>148.25997953666516</v>
      </c>
      <c r="T814" s="192">
        <f t="shared" si="142"/>
        <v>0</v>
      </c>
      <c r="U814" s="192">
        <f t="shared" si="143"/>
        <v>0</v>
      </c>
    </row>
    <row r="815" spans="1:21" s="137" customFormat="1" ht="12">
      <c r="A815" s="161">
        <v>1915</v>
      </c>
      <c r="B815" s="161" t="s">
        <v>396</v>
      </c>
      <c r="C815" s="161" t="s">
        <v>397</v>
      </c>
      <c r="D815" s="161" t="s">
        <v>580</v>
      </c>
      <c r="E815" s="161" t="s">
        <v>271</v>
      </c>
      <c r="F815" s="192">
        <v>27.650694251400001</v>
      </c>
      <c r="G815" s="192">
        <v>0</v>
      </c>
      <c r="H815" s="192">
        <v>0</v>
      </c>
      <c r="I815" s="193">
        <f t="shared" si="133"/>
        <v>0</v>
      </c>
      <c r="J815" s="193">
        <f t="shared" si="134"/>
        <v>0</v>
      </c>
      <c r="K815" s="138">
        <v>0</v>
      </c>
      <c r="L815" s="192">
        <f t="shared" si="135"/>
        <v>0</v>
      </c>
      <c r="M815" s="192">
        <f t="shared" si="136"/>
        <v>0</v>
      </c>
      <c r="N815" s="192">
        <f t="shared" si="137"/>
        <v>0</v>
      </c>
      <c r="O815" s="192">
        <v>787.77214300964431</v>
      </c>
      <c r="P815" s="192">
        <f t="shared" si="138"/>
        <v>787.77214300964431</v>
      </c>
      <c r="Q815" s="192">
        <f t="shared" si="139"/>
        <v>0</v>
      </c>
      <c r="R815" s="192">
        <f t="shared" si="140"/>
        <v>0</v>
      </c>
      <c r="S815" s="192">
        <f t="shared" si="141"/>
        <v>787.77214300964431</v>
      </c>
      <c r="T815" s="192">
        <f t="shared" si="142"/>
        <v>0</v>
      </c>
      <c r="U815" s="192">
        <f t="shared" si="143"/>
        <v>0</v>
      </c>
    </row>
    <row r="816" spans="1:21" s="137" customFormat="1" ht="12">
      <c r="A816" s="161">
        <v>1916</v>
      </c>
      <c r="B816" s="161" t="s">
        <v>396</v>
      </c>
      <c r="C816" s="161" t="s">
        <v>397</v>
      </c>
      <c r="D816" s="161" t="s">
        <v>579</v>
      </c>
      <c r="E816" s="161" t="s">
        <v>271</v>
      </c>
      <c r="F816" s="192">
        <v>41.481718077099998</v>
      </c>
      <c r="G816" s="192">
        <v>0</v>
      </c>
      <c r="H816" s="192">
        <v>0</v>
      </c>
      <c r="I816" s="193">
        <f t="shared" si="133"/>
        <v>0</v>
      </c>
      <c r="J816" s="193">
        <f t="shared" si="134"/>
        <v>0</v>
      </c>
      <c r="K816" s="138">
        <v>893.01259213399999</v>
      </c>
      <c r="L816" s="192">
        <f t="shared" si="135"/>
        <v>893.01259213399999</v>
      </c>
      <c r="M816" s="192">
        <f t="shared" si="136"/>
        <v>0</v>
      </c>
      <c r="N816" s="192">
        <f t="shared" si="137"/>
        <v>0</v>
      </c>
      <c r="O816" s="192">
        <v>351.17544483493697</v>
      </c>
      <c r="P816" s="192">
        <f t="shared" si="138"/>
        <v>351.17544483493697</v>
      </c>
      <c r="Q816" s="192">
        <f t="shared" si="139"/>
        <v>0</v>
      </c>
      <c r="R816" s="192">
        <f t="shared" si="140"/>
        <v>0</v>
      </c>
      <c r="S816" s="192">
        <f t="shared" si="141"/>
        <v>1244.188036968937</v>
      </c>
      <c r="T816" s="192">
        <f t="shared" si="142"/>
        <v>0</v>
      </c>
      <c r="U816" s="192">
        <f t="shared" si="143"/>
        <v>0</v>
      </c>
    </row>
    <row r="817" spans="1:21" s="137" customFormat="1" ht="12">
      <c r="A817" s="161">
        <v>1917</v>
      </c>
      <c r="B817" s="161" t="s">
        <v>396</v>
      </c>
      <c r="C817" s="161" t="s">
        <v>397</v>
      </c>
      <c r="D817" s="161" t="s">
        <v>579</v>
      </c>
      <c r="E817" s="161" t="s">
        <v>271</v>
      </c>
      <c r="F817" s="192">
        <v>54.545566223400002</v>
      </c>
      <c r="G817" s="192">
        <v>0</v>
      </c>
      <c r="H817" s="192">
        <v>0</v>
      </c>
      <c r="I817" s="193">
        <f t="shared" si="133"/>
        <v>0</v>
      </c>
      <c r="J817" s="193">
        <f t="shared" si="134"/>
        <v>0</v>
      </c>
      <c r="K817" s="138">
        <v>1774.0651935000001</v>
      </c>
      <c r="L817" s="192">
        <f t="shared" si="135"/>
        <v>1774.0651935000001</v>
      </c>
      <c r="M817" s="192">
        <f t="shared" si="136"/>
        <v>0</v>
      </c>
      <c r="N817" s="192">
        <f t="shared" si="137"/>
        <v>0</v>
      </c>
      <c r="O817" s="192">
        <v>466.23957187358587</v>
      </c>
      <c r="P817" s="192">
        <f t="shared" si="138"/>
        <v>466.23957187358587</v>
      </c>
      <c r="Q817" s="192">
        <f t="shared" si="139"/>
        <v>0</v>
      </c>
      <c r="R817" s="192">
        <f t="shared" si="140"/>
        <v>0</v>
      </c>
      <c r="S817" s="192">
        <f t="shared" si="141"/>
        <v>2240.3047653735857</v>
      </c>
      <c r="T817" s="192">
        <f t="shared" si="142"/>
        <v>0</v>
      </c>
      <c r="U817" s="192">
        <f t="shared" si="143"/>
        <v>0</v>
      </c>
    </row>
    <row r="818" spans="1:21" s="137" customFormat="1" ht="12">
      <c r="A818" s="161">
        <v>1918</v>
      </c>
      <c r="B818" s="161" t="s">
        <v>396</v>
      </c>
      <c r="C818" s="161" t="s">
        <v>397</v>
      </c>
      <c r="D818" s="161" t="s">
        <v>577</v>
      </c>
      <c r="E818" s="161" t="s">
        <v>271</v>
      </c>
      <c r="F818" s="192">
        <v>34.424299668300002</v>
      </c>
      <c r="G818" s="192">
        <v>0</v>
      </c>
      <c r="H818" s="192">
        <v>0</v>
      </c>
      <c r="I818" s="193">
        <f t="shared" si="133"/>
        <v>0</v>
      </c>
      <c r="J818" s="193">
        <f t="shared" si="134"/>
        <v>0</v>
      </c>
      <c r="K818" s="138">
        <v>0</v>
      </c>
      <c r="L818" s="192">
        <f t="shared" si="135"/>
        <v>0</v>
      </c>
      <c r="M818" s="192">
        <f t="shared" si="136"/>
        <v>0</v>
      </c>
      <c r="N818" s="192">
        <f t="shared" si="137"/>
        <v>0</v>
      </c>
      <c r="O818" s="192">
        <v>1910.2930502009231</v>
      </c>
      <c r="P818" s="192">
        <f t="shared" si="138"/>
        <v>1910.2930502009231</v>
      </c>
      <c r="Q818" s="192">
        <f t="shared" si="139"/>
        <v>0</v>
      </c>
      <c r="R818" s="192">
        <f t="shared" si="140"/>
        <v>0</v>
      </c>
      <c r="S818" s="192">
        <f t="shared" si="141"/>
        <v>1910.2930502009231</v>
      </c>
      <c r="T818" s="192">
        <f t="shared" si="142"/>
        <v>0</v>
      </c>
      <c r="U818" s="192">
        <f t="shared" si="143"/>
        <v>0</v>
      </c>
    </row>
    <row r="819" spans="1:21" s="137" customFormat="1" ht="12">
      <c r="A819" s="161">
        <v>1919</v>
      </c>
      <c r="B819" s="161" t="s">
        <v>396</v>
      </c>
      <c r="C819" s="161" t="s">
        <v>397</v>
      </c>
      <c r="D819" s="161" t="s">
        <v>577</v>
      </c>
      <c r="E819" s="161" t="s">
        <v>271</v>
      </c>
      <c r="F819" s="192">
        <v>35.885314686400001</v>
      </c>
      <c r="G819" s="192">
        <v>0</v>
      </c>
      <c r="H819" s="192">
        <v>0</v>
      </c>
      <c r="I819" s="193">
        <f t="shared" si="133"/>
        <v>0</v>
      </c>
      <c r="J819" s="193">
        <f t="shared" si="134"/>
        <v>0</v>
      </c>
      <c r="K819" s="138">
        <v>0</v>
      </c>
      <c r="L819" s="192">
        <f t="shared" si="135"/>
        <v>0</v>
      </c>
      <c r="M819" s="192">
        <f t="shared" si="136"/>
        <v>0</v>
      </c>
      <c r="N819" s="192">
        <f t="shared" si="137"/>
        <v>0</v>
      </c>
      <c r="O819" s="192">
        <v>4074.3809823293823</v>
      </c>
      <c r="P819" s="192">
        <f t="shared" si="138"/>
        <v>4074.3809823293823</v>
      </c>
      <c r="Q819" s="192">
        <f t="shared" si="139"/>
        <v>0</v>
      </c>
      <c r="R819" s="192">
        <f t="shared" si="140"/>
        <v>0</v>
      </c>
      <c r="S819" s="192">
        <f t="shared" si="141"/>
        <v>4074.3809823293823</v>
      </c>
      <c r="T819" s="192">
        <f t="shared" si="142"/>
        <v>0</v>
      </c>
      <c r="U819" s="192">
        <f t="shared" si="143"/>
        <v>0</v>
      </c>
    </row>
    <row r="820" spans="1:21" s="137" customFormat="1" ht="12">
      <c r="A820" s="161">
        <v>1920</v>
      </c>
      <c r="B820" s="161" t="s">
        <v>396</v>
      </c>
      <c r="C820" s="161" t="s">
        <v>397</v>
      </c>
      <c r="D820" s="161" t="s">
        <v>581</v>
      </c>
      <c r="E820" s="161" t="s">
        <v>271</v>
      </c>
      <c r="F820" s="192">
        <v>29.581288168099999</v>
      </c>
      <c r="G820" s="192">
        <v>0</v>
      </c>
      <c r="H820" s="192">
        <v>0</v>
      </c>
      <c r="I820" s="193">
        <f t="shared" si="133"/>
        <v>0</v>
      </c>
      <c r="J820" s="193">
        <f t="shared" si="134"/>
        <v>0</v>
      </c>
      <c r="K820" s="138">
        <v>0</v>
      </c>
      <c r="L820" s="192">
        <f t="shared" si="135"/>
        <v>0</v>
      </c>
      <c r="M820" s="192">
        <f t="shared" si="136"/>
        <v>0</v>
      </c>
      <c r="N820" s="192">
        <f t="shared" si="137"/>
        <v>0</v>
      </c>
      <c r="O820" s="192">
        <v>6605.4998275905455</v>
      </c>
      <c r="P820" s="192">
        <f t="shared" si="138"/>
        <v>6605.4998275905455</v>
      </c>
      <c r="Q820" s="192">
        <f t="shared" si="139"/>
        <v>0</v>
      </c>
      <c r="R820" s="192">
        <f t="shared" si="140"/>
        <v>0</v>
      </c>
      <c r="S820" s="192">
        <f t="shared" si="141"/>
        <v>6605.4998275905455</v>
      </c>
      <c r="T820" s="192">
        <f t="shared" si="142"/>
        <v>0</v>
      </c>
      <c r="U820" s="192">
        <f t="shared" si="143"/>
        <v>0</v>
      </c>
    </row>
    <row r="821" spans="1:21" s="137" customFormat="1" ht="12">
      <c r="A821" s="161">
        <v>1921</v>
      </c>
      <c r="B821" s="161" t="s">
        <v>396</v>
      </c>
      <c r="C821" s="161" t="s">
        <v>397</v>
      </c>
      <c r="D821" s="161" t="s">
        <v>581</v>
      </c>
      <c r="E821" s="161" t="s">
        <v>271</v>
      </c>
      <c r="F821" s="192">
        <v>28.0021440758</v>
      </c>
      <c r="G821" s="192">
        <v>0</v>
      </c>
      <c r="H821" s="192">
        <v>0</v>
      </c>
      <c r="I821" s="193">
        <f t="shared" si="133"/>
        <v>0</v>
      </c>
      <c r="J821" s="193">
        <f t="shared" si="134"/>
        <v>0</v>
      </c>
      <c r="K821" s="138">
        <v>0</v>
      </c>
      <c r="L821" s="192">
        <f t="shared" si="135"/>
        <v>0</v>
      </c>
      <c r="M821" s="192">
        <f t="shared" si="136"/>
        <v>0</v>
      </c>
      <c r="N821" s="192">
        <f t="shared" si="137"/>
        <v>0</v>
      </c>
      <c r="O821" s="192">
        <v>2440.1008313460275</v>
      </c>
      <c r="P821" s="192">
        <f t="shared" si="138"/>
        <v>2440.1008313460275</v>
      </c>
      <c r="Q821" s="192">
        <f t="shared" si="139"/>
        <v>0</v>
      </c>
      <c r="R821" s="192">
        <f t="shared" si="140"/>
        <v>0</v>
      </c>
      <c r="S821" s="192">
        <f t="shared" si="141"/>
        <v>2440.1008313460275</v>
      </c>
      <c r="T821" s="192">
        <f t="shared" si="142"/>
        <v>0</v>
      </c>
      <c r="U821" s="192">
        <f t="shared" si="143"/>
        <v>0</v>
      </c>
    </row>
    <row r="822" spans="1:21" s="137" customFormat="1" ht="12">
      <c r="A822" s="161">
        <v>1922</v>
      </c>
      <c r="B822" s="161" t="s">
        <v>396</v>
      </c>
      <c r="C822" s="161" t="s">
        <v>397</v>
      </c>
      <c r="D822" s="161" t="s">
        <v>581</v>
      </c>
      <c r="E822" s="161" t="s">
        <v>271</v>
      </c>
      <c r="F822" s="192">
        <v>57.961373370300002</v>
      </c>
      <c r="G822" s="192">
        <v>0</v>
      </c>
      <c r="H822" s="192">
        <v>0</v>
      </c>
      <c r="I822" s="193">
        <f t="shared" si="133"/>
        <v>0</v>
      </c>
      <c r="J822" s="193">
        <f t="shared" si="134"/>
        <v>0</v>
      </c>
      <c r="K822" s="138">
        <v>0</v>
      </c>
      <c r="L822" s="192">
        <f t="shared" si="135"/>
        <v>0</v>
      </c>
      <c r="M822" s="192">
        <f t="shared" si="136"/>
        <v>0</v>
      </c>
      <c r="N822" s="192">
        <f t="shared" si="137"/>
        <v>0</v>
      </c>
      <c r="O822" s="192">
        <v>1685.39788066655</v>
      </c>
      <c r="P822" s="192">
        <f t="shared" si="138"/>
        <v>1685.39788066655</v>
      </c>
      <c r="Q822" s="192">
        <f t="shared" si="139"/>
        <v>0</v>
      </c>
      <c r="R822" s="192">
        <f t="shared" si="140"/>
        <v>0</v>
      </c>
      <c r="S822" s="192">
        <f t="shared" si="141"/>
        <v>1685.39788066655</v>
      </c>
      <c r="T822" s="192">
        <f t="shared" si="142"/>
        <v>0</v>
      </c>
      <c r="U822" s="192">
        <f t="shared" si="143"/>
        <v>0</v>
      </c>
    </row>
    <row r="823" spans="1:21" s="137" customFormat="1" ht="12">
      <c r="A823" s="161">
        <v>1923</v>
      </c>
      <c r="B823" s="161" t="s">
        <v>396</v>
      </c>
      <c r="C823" s="161" t="s">
        <v>397</v>
      </c>
      <c r="D823" s="161" t="s">
        <v>582</v>
      </c>
      <c r="E823" s="161" t="s">
        <v>271</v>
      </c>
      <c r="F823" s="192">
        <v>27.7762588806</v>
      </c>
      <c r="G823" s="192">
        <v>0</v>
      </c>
      <c r="H823" s="192">
        <v>0</v>
      </c>
      <c r="I823" s="193">
        <f t="shared" si="133"/>
        <v>0</v>
      </c>
      <c r="J823" s="193">
        <f t="shared" si="134"/>
        <v>0</v>
      </c>
      <c r="K823" s="138">
        <v>3.4478551479699999</v>
      </c>
      <c r="L823" s="192">
        <f t="shared" si="135"/>
        <v>3.4478551479699999</v>
      </c>
      <c r="M823" s="192">
        <f t="shared" si="136"/>
        <v>0</v>
      </c>
      <c r="N823" s="192">
        <f t="shared" si="137"/>
        <v>0</v>
      </c>
      <c r="O823" s="192">
        <v>918.87321708157833</v>
      </c>
      <c r="P823" s="192">
        <f t="shared" si="138"/>
        <v>918.87321708157833</v>
      </c>
      <c r="Q823" s="192">
        <f t="shared" si="139"/>
        <v>0</v>
      </c>
      <c r="R823" s="192">
        <f t="shared" si="140"/>
        <v>0</v>
      </c>
      <c r="S823" s="192">
        <f t="shared" si="141"/>
        <v>922.32107222954835</v>
      </c>
      <c r="T823" s="192">
        <f t="shared" si="142"/>
        <v>0</v>
      </c>
      <c r="U823" s="192">
        <f t="shared" si="143"/>
        <v>0</v>
      </c>
    </row>
    <row r="824" spans="1:21" s="137" customFormat="1" ht="12">
      <c r="A824" s="161">
        <v>1924</v>
      </c>
      <c r="B824" s="161" t="s">
        <v>396</v>
      </c>
      <c r="C824" s="161" t="s">
        <v>397</v>
      </c>
      <c r="D824" s="161" t="s">
        <v>582</v>
      </c>
      <c r="E824" s="161" t="s">
        <v>271</v>
      </c>
      <c r="F824" s="192">
        <v>38.710660257599997</v>
      </c>
      <c r="G824" s="192">
        <v>0</v>
      </c>
      <c r="H824" s="192">
        <v>0</v>
      </c>
      <c r="I824" s="193">
        <f t="shared" si="133"/>
        <v>0</v>
      </c>
      <c r="J824" s="193">
        <f t="shared" si="134"/>
        <v>0</v>
      </c>
      <c r="K824" s="138">
        <v>0</v>
      </c>
      <c r="L824" s="192">
        <f t="shared" si="135"/>
        <v>0</v>
      </c>
      <c r="M824" s="192">
        <f t="shared" si="136"/>
        <v>0</v>
      </c>
      <c r="N824" s="192">
        <f t="shared" si="137"/>
        <v>0</v>
      </c>
      <c r="O824" s="192">
        <v>4917.5121236346631</v>
      </c>
      <c r="P824" s="192">
        <f t="shared" si="138"/>
        <v>4917.5121236346631</v>
      </c>
      <c r="Q824" s="192">
        <f t="shared" si="139"/>
        <v>0</v>
      </c>
      <c r="R824" s="192">
        <f t="shared" si="140"/>
        <v>0</v>
      </c>
      <c r="S824" s="192">
        <f t="shared" si="141"/>
        <v>4917.5121236346631</v>
      </c>
      <c r="T824" s="192">
        <f t="shared" si="142"/>
        <v>0</v>
      </c>
      <c r="U824" s="192">
        <f t="shared" si="143"/>
        <v>0</v>
      </c>
    </row>
    <row r="825" spans="1:21" s="137" customFormat="1" ht="12">
      <c r="A825" s="161">
        <v>1925</v>
      </c>
      <c r="B825" s="161" t="s">
        <v>396</v>
      </c>
      <c r="C825" s="161" t="s">
        <v>397</v>
      </c>
      <c r="D825" s="161" t="s">
        <v>583</v>
      </c>
      <c r="E825" s="161" t="s">
        <v>271</v>
      </c>
      <c r="F825" s="192">
        <v>20.087365258599998</v>
      </c>
      <c r="G825" s="192">
        <v>0</v>
      </c>
      <c r="H825" s="192">
        <v>0</v>
      </c>
      <c r="I825" s="193">
        <f t="shared" si="133"/>
        <v>0</v>
      </c>
      <c r="J825" s="193">
        <f t="shared" si="134"/>
        <v>0</v>
      </c>
      <c r="K825" s="138">
        <v>0</v>
      </c>
      <c r="L825" s="192">
        <f t="shared" si="135"/>
        <v>0</v>
      </c>
      <c r="M825" s="192">
        <f t="shared" si="136"/>
        <v>0</v>
      </c>
      <c r="N825" s="192">
        <f t="shared" si="137"/>
        <v>0</v>
      </c>
      <c r="O825" s="192">
        <v>1393.1123449695665</v>
      </c>
      <c r="P825" s="192">
        <f t="shared" si="138"/>
        <v>1393.1123449695665</v>
      </c>
      <c r="Q825" s="192">
        <f t="shared" si="139"/>
        <v>0</v>
      </c>
      <c r="R825" s="192">
        <f t="shared" si="140"/>
        <v>0</v>
      </c>
      <c r="S825" s="192">
        <f t="shared" si="141"/>
        <v>1393.1123449695665</v>
      </c>
      <c r="T825" s="192">
        <f t="shared" si="142"/>
        <v>0</v>
      </c>
      <c r="U825" s="192">
        <f t="shared" si="143"/>
        <v>0</v>
      </c>
    </row>
    <row r="826" spans="1:21" s="137" customFormat="1" ht="12">
      <c r="A826" s="161">
        <v>1926</v>
      </c>
      <c r="B826" s="161" t="s">
        <v>396</v>
      </c>
      <c r="C826" s="161" t="s">
        <v>397</v>
      </c>
      <c r="D826" s="161" t="s">
        <v>583</v>
      </c>
      <c r="E826" s="161" t="s">
        <v>271</v>
      </c>
      <c r="F826" s="192">
        <v>34.999818996899997</v>
      </c>
      <c r="G826" s="192">
        <v>0</v>
      </c>
      <c r="H826" s="192">
        <v>0</v>
      </c>
      <c r="I826" s="193">
        <f t="shared" si="133"/>
        <v>0</v>
      </c>
      <c r="J826" s="193">
        <f t="shared" si="134"/>
        <v>0</v>
      </c>
      <c r="K826" s="138">
        <v>0</v>
      </c>
      <c r="L826" s="192">
        <f t="shared" si="135"/>
        <v>0</v>
      </c>
      <c r="M826" s="192">
        <f t="shared" si="136"/>
        <v>0</v>
      </c>
      <c r="N826" s="192">
        <f t="shared" si="137"/>
        <v>0</v>
      </c>
      <c r="O826" s="192">
        <v>1578.3130021394732</v>
      </c>
      <c r="P826" s="192">
        <f t="shared" si="138"/>
        <v>1578.3130021394732</v>
      </c>
      <c r="Q826" s="192">
        <f t="shared" si="139"/>
        <v>0</v>
      </c>
      <c r="R826" s="192">
        <f t="shared" si="140"/>
        <v>0</v>
      </c>
      <c r="S826" s="192">
        <f t="shared" si="141"/>
        <v>1578.3130021394732</v>
      </c>
      <c r="T826" s="192">
        <f t="shared" si="142"/>
        <v>0</v>
      </c>
      <c r="U826" s="192">
        <f t="shared" si="143"/>
        <v>0</v>
      </c>
    </row>
    <row r="827" spans="1:21" s="137" customFormat="1" ht="12">
      <c r="A827" s="161">
        <v>1927</v>
      </c>
      <c r="B827" s="161" t="s">
        <v>396</v>
      </c>
      <c r="C827" s="161" t="s">
        <v>397</v>
      </c>
      <c r="D827" s="161" t="s">
        <v>583</v>
      </c>
      <c r="E827" s="161" t="s">
        <v>271</v>
      </c>
      <c r="F827" s="192">
        <v>28.278815033499999</v>
      </c>
      <c r="G827" s="192">
        <v>0</v>
      </c>
      <c r="H827" s="192">
        <v>0</v>
      </c>
      <c r="I827" s="193">
        <f t="shared" si="133"/>
        <v>0</v>
      </c>
      <c r="J827" s="193">
        <f t="shared" si="134"/>
        <v>0</v>
      </c>
      <c r="K827" s="138">
        <v>1.7239275681699999</v>
      </c>
      <c r="L827" s="192">
        <f t="shared" si="135"/>
        <v>1.7239275681699999</v>
      </c>
      <c r="M827" s="192">
        <f t="shared" si="136"/>
        <v>0</v>
      </c>
      <c r="N827" s="192">
        <f t="shared" si="137"/>
        <v>0</v>
      </c>
      <c r="O827" s="192">
        <v>812.72482474407582</v>
      </c>
      <c r="P827" s="192">
        <f t="shared" si="138"/>
        <v>812.72482474407582</v>
      </c>
      <c r="Q827" s="192">
        <f t="shared" si="139"/>
        <v>0</v>
      </c>
      <c r="R827" s="192">
        <f t="shared" si="140"/>
        <v>0</v>
      </c>
      <c r="S827" s="192">
        <f t="shared" si="141"/>
        <v>814.4487523122458</v>
      </c>
      <c r="T827" s="192">
        <f t="shared" si="142"/>
        <v>0</v>
      </c>
      <c r="U827" s="192">
        <f t="shared" si="143"/>
        <v>0</v>
      </c>
    </row>
    <row r="828" spans="1:21" s="137" customFormat="1" ht="12">
      <c r="A828" s="161">
        <v>1928</v>
      </c>
      <c r="B828" s="161" t="s">
        <v>396</v>
      </c>
      <c r="C828" s="161" t="s">
        <v>397</v>
      </c>
      <c r="D828" s="161" t="s">
        <v>584</v>
      </c>
      <c r="E828" s="161" t="s">
        <v>271</v>
      </c>
      <c r="F828" s="192">
        <v>47.501115367700002</v>
      </c>
      <c r="G828" s="192">
        <v>0</v>
      </c>
      <c r="H828" s="192">
        <v>0</v>
      </c>
      <c r="I828" s="193">
        <f t="shared" si="133"/>
        <v>0</v>
      </c>
      <c r="J828" s="193">
        <f t="shared" si="134"/>
        <v>0</v>
      </c>
      <c r="K828" s="138">
        <v>0</v>
      </c>
      <c r="L828" s="192">
        <f t="shared" si="135"/>
        <v>0</v>
      </c>
      <c r="M828" s="192">
        <f t="shared" si="136"/>
        <v>0</v>
      </c>
      <c r="N828" s="192">
        <f t="shared" si="137"/>
        <v>0</v>
      </c>
      <c r="O828" s="192">
        <v>1785.5760137587029</v>
      </c>
      <c r="P828" s="192">
        <f t="shared" si="138"/>
        <v>1785.5760137587029</v>
      </c>
      <c r="Q828" s="192">
        <f t="shared" si="139"/>
        <v>0</v>
      </c>
      <c r="R828" s="192">
        <f t="shared" si="140"/>
        <v>0</v>
      </c>
      <c r="S828" s="192">
        <f t="shared" si="141"/>
        <v>1785.5760137587029</v>
      </c>
      <c r="T828" s="192">
        <f t="shared" si="142"/>
        <v>0</v>
      </c>
      <c r="U828" s="192">
        <f t="shared" si="143"/>
        <v>0</v>
      </c>
    </row>
    <row r="829" spans="1:21" s="137" customFormat="1" ht="12">
      <c r="A829" s="161">
        <v>1929</v>
      </c>
      <c r="B829" s="161" t="s">
        <v>396</v>
      </c>
      <c r="C829" s="161" t="s">
        <v>397</v>
      </c>
      <c r="D829" s="161" t="s">
        <v>584</v>
      </c>
      <c r="E829" s="161" t="s">
        <v>271</v>
      </c>
      <c r="F829" s="192">
        <v>40.413423894700003</v>
      </c>
      <c r="G829" s="192">
        <v>0</v>
      </c>
      <c r="H829" s="192">
        <v>0</v>
      </c>
      <c r="I829" s="193">
        <f t="shared" si="133"/>
        <v>0</v>
      </c>
      <c r="J829" s="193">
        <f t="shared" si="134"/>
        <v>0</v>
      </c>
      <c r="K829" s="138">
        <v>0</v>
      </c>
      <c r="L829" s="192">
        <f t="shared" si="135"/>
        <v>0</v>
      </c>
      <c r="M829" s="192">
        <f t="shared" si="136"/>
        <v>0</v>
      </c>
      <c r="N829" s="192">
        <f t="shared" si="137"/>
        <v>0</v>
      </c>
      <c r="O829" s="192">
        <v>2219.1610361197863</v>
      </c>
      <c r="P829" s="192">
        <f t="shared" si="138"/>
        <v>2219.1610361197863</v>
      </c>
      <c r="Q829" s="192">
        <f t="shared" si="139"/>
        <v>0</v>
      </c>
      <c r="R829" s="192">
        <f t="shared" si="140"/>
        <v>0</v>
      </c>
      <c r="S829" s="192">
        <f t="shared" si="141"/>
        <v>2219.1610361197863</v>
      </c>
      <c r="T829" s="192">
        <f t="shared" si="142"/>
        <v>0</v>
      </c>
      <c r="U829" s="192">
        <f t="shared" si="143"/>
        <v>0</v>
      </c>
    </row>
    <row r="830" spans="1:21" s="137" customFormat="1" ht="12">
      <c r="A830" s="161">
        <v>1930</v>
      </c>
      <c r="B830" s="161" t="s">
        <v>396</v>
      </c>
      <c r="C830" s="161" t="s">
        <v>397</v>
      </c>
      <c r="D830" s="161" t="s">
        <v>584</v>
      </c>
      <c r="E830" s="161" t="s">
        <v>271</v>
      </c>
      <c r="F830" s="192">
        <v>15.3860123763</v>
      </c>
      <c r="G830" s="192">
        <v>0</v>
      </c>
      <c r="H830" s="192">
        <v>0</v>
      </c>
      <c r="I830" s="193">
        <f t="shared" si="133"/>
        <v>0</v>
      </c>
      <c r="J830" s="193">
        <f t="shared" si="134"/>
        <v>0</v>
      </c>
      <c r="K830" s="138">
        <v>0</v>
      </c>
      <c r="L830" s="192">
        <f t="shared" si="135"/>
        <v>0</v>
      </c>
      <c r="M830" s="192">
        <f t="shared" si="136"/>
        <v>0</v>
      </c>
      <c r="N830" s="192">
        <f t="shared" si="137"/>
        <v>0</v>
      </c>
      <c r="O830" s="192">
        <v>1190.5163733509928</v>
      </c>
      <c r="P830" s="192">
        <f t="shared" si="138"/>
        <v>1190.5163733509928</v>
      </c>
      <c r="Q830" s="192">
        <f t="shared" si="139"/>
        <v>0</v>
      </c>
      <c r="R830" s="192">
        <f t="shared" si="140"/>
        <v>0</v>
      </c>
      <c r="S830" s="192">
        <f t="shared" si="141"/>
        <v>1190.5163733509928</v>
      </c>
      <c r="T830" s="192">
        <f t="shared" si="142"/>
        <v>0</v>
      </c>
      <c r="U830" s="192">
        <f t="shared" si="143"/>
        <v>0</v>
      </c>
    </row>
    <row r="831" spans="1:21" s="137" customFormat="1" ht="12">
      <c r="A831" s="161">
        <v>1931</v>
      </c>
      <c r="B831" s="161" t="s">
        <v>396</v>
      </c>
      <c r="C831" s="161" t="s">
        <v>397</v>
      </c>
      <c r="D831" s="161" t="s">
        <v>584</v>
      </c>
      <c r="E831" s="161" t="s">
        <v>271</v>
      </c>
      <c r="F831" s="192">
        <v>14.014572641499999</v>
      </c>
      <c r="G831" s="192">
        <v>0</v>
      </c>
      <c r="H831" s="192">
        <v>0</v>
      </c>
      <c r="I831" s="193">
        <f t="shared" si="133"/>
        <v>0</v>
      </c>
      <c r="J831" s="193">
        <f t="shared" si="134"/>
        <v>0</v>
      </c>
      <c r="K831" s="138">
        <v>0</v>
      </c>
      <c r="L831" s="192">
        <f t="shared" si="135"/>
        <v>0</v>
      </c>
      <c r="M831" s="192">
        <f t="shared" si="136"/>
        <v>0</v>
      </c>
      <c r="N831" s="192">
        <f t="shared" si="137"/>
        <v>0</v>
      </c>
      <c r="O831" s="192">
        <v>2187.9622271816957</v>
      </c>
      <c r="P831" s="192">
        <f t="shared" si="138"/>
        <v>2187.9622271816957</v>
      </c>
      <c r="Q831" s="192">
        <f t="shared" si="139"/>
        <v>0</v>
      </c>
      <c r="R831" s="192">
        <f t="shared" si="140"/>
        <v>0</v>
      </c>
      <c r="S831" s="192">
        <f t="shared" si="141"/>
        <v>2187.9622271816957</v>
      </c>
      <c r="T831" s="192">
        <f t="shared" si="142"/>
        <v>0</v>
      </c>
      <c r="U831" s="192">
        <f t="shared" si="143"/>
        <v>0</v>
      </c>
    </row>
    <row r="832" spans="1:21" s="137" customFormat="1" ht="12">
      <c r="A832" s="161">
        <v>1932</v>
      </c>
      <c r="B832" s="161" t="s">
        <v>396</v>
      </c>
      <c r="C832" s="161" t="s">
        <v>397</v>
      </c>
      <c r="D832" s="161" t="s">
        <v>577</v>
      </c>
      <c r="E832" s="161" t="s">
        <v>271</v>
      </c>
      <c r="F832" s="192">
        <v>19.303334207199999</v>
      </c>
      <c r="G832" s="192">
        <v>0</v>
      </c>
      <c r="H832" s="192">
        <v>0</v>
      </c>
      <c r="I832" s="193">
        <f t="shared" si="133"/>
        <v>0</v>
      </c>
      <c r="J832" s="193">
        <f t="shared" si="134"/>
        <v>0</v>
      </c>
      <c r="K832" s="138">
        <v>0</v>
      </c>
      <c r="L832" s="192">
        <f t="shared" si="135"/>
        <v>0</v>
      </c>
      <c r="M832" s="192">
        <f t="shared" si="136"/>
        <v>0</v>
      </c>
      <c r="N832" s="192">
        <f t="shared" si="137"/>
        <v>0</v>
      </c>
      <c r="O832" s="192">
        <v>1235.6912409109564</v>
      </c>
      <c r="P832" s="192">
        <f t="shared" si="138"/>
        <v>1235.6912409109564</v>
      </c>
      <c r="Q832" s="192">
        <f t="shared" si="139"/>
        <v>0</v>
      </c>
      <c r="R832" s="192">
        <f t="shared" si="140"/>
        <v>0</v>
      </c>
      <c r="S832" s="192">
        <f t="shared" si="141"/>
        <v>1235.6912409109564</v>
      </c>
      <c r="T832" s="192">
        <f t="shared" si="142"/>
        <v>0</v>
      </c>
      <c r="U832" s="192">
        <f t="shared" si="143"/>
        <v>0</v>
      </c>
    </row>
    <row r="833" spans="1:21" s="137" customFormat="1" ht="12">
      <c r="A833" s="161">
        <v>1933</v>
      </c>
      <c r="B833" s="161" t="s">
        <v>396</v>
      </c>
      <c r="C833" s="161" t="s">
        <v>397</v>
      </c>
      <c r="D833" s="161" t="s">
        <v>584</v>
      </c>
      <c r="E833" s="161" t="s">
        <v>271</v>
      </c>
      <c r="F833" s="192">
        <v>6.4982887804000002</v>
      </c>
      <c r="G833" s="192">
        <v>0</v>
      </c>
      <c r="H833" s="192">
        <v>0</v>
      </c>
      <c r="I833" s="193">
        <f t="shared" si="133"/>
        <v>0</v>
      </c>
      <c r="J833" s="193">
        <f t="shared" si="134"/>
        <v>0</v>
      </c>
      <c r="K833" s="138">
        <v>0</v>
      </c>
      <c r="L833" s="192">
        <f t="shared" si="135"/>
        <v>0</v>
      </c>
      <c r="M833" s="192">
        <f t="shared" si="136"/>
        <v>0</v>
      </c>
      <c r="N833" s="192">
        <f t="shared" si="137"/>
        <v>0</v>
      </c>
      <c r="O833" s="192">
        <v>746.08798725148938</v>
      </c>
      <c r="P833" s="192">
        <f t="shared" si="138"/>
        <v>746.08798725148938</v>
      </c>
      <c r="Q833" s="192">
        <f t="shared" si="139"/>
        <v>0</v>
      </c>
      <c r="R833" s="192">
        <f t="shared" si="140"/>
        <v>0</v>
      </c>
      <c r="S833" s="192">
        <f t="shared" si="141"/>
        <v>746.08798725148938</v>
      </c>
      <c r="T833" s="192">
        <f t="shared" si="142"/>
        <v>0</v>
      </c>
      <c r="U833" s="192">
        <f t="shared" si="143"/>
        <v>0</v>
      </c>
    </row>
    <row r="834" spans="1:21" s="137" customFormat="1" ht="12">
      <c r="A834" s="161">
        <v>1934</v>
      </c>
      <c r="B834" s="161" t="s">
        <v>396</v>
      </c>
      <c r="C834" s="161" t="s">
        <v>397</v>
      </c>
      <c r="D834" s="161" t="s">
        <v>585</v>
      </c>
      <c r="E834" s="161" t="s">
        <v>271</v>
      </c>
      <c r="F834" s="192">
        <v>12.943607868799999</v>
      </c>
      <c r="G834" s="192">
        <v>0</v>
      </c>
      <c r="H834" s="192">
        <v>0</v>
      </c>
      <c r="I834" s="193">
        <f t="shared" si="133"/>
        <v>0</v>
      </c>
      <c r="J834" s="193">
        <f t="shared" si="134"/>
        <v>0</v>
      </c>
      <c r="K834" s="138">
        <v>0</v>
      </c>
      <c r="L834" s="192">
        <f t="shared" si="135"/>
        <v>0</v>
      </c>
      <c r="M834" s="192">
        <f t="shared" si="136"/>
        <v>0</v>
      </c>
      <c r="N834" s="192">
        <f t="shared" si="137"/>
        <v>0</v>
      </c>
      <c r="O834" s="192">
        <v>840.14688717422746</v>
      </c>
      <c r="P834" s="192">
        <f t="shared" si="138"/>
        <v>840.14688717422746</v>
      </c>
      <c r="Q834" s="192">
        <f t="shared" si="139"/>
        <v>0</v>
      </c>
      <c r="R834" s="192">
        <f t="shared" si="140"/>
        <v>0</v>
      </c>
      <c r="S834" s="192">
        <f t="shared" si="141"/>
        <v>840.14688717422746</v>
      </c>
      <c r="T834" s="192">
        <f t="shared" si="142"/>
        <v>0</v>
      </c>
      <c r="U834" s="192">
        <f t="shared" si="143"/>
        <v>0</v>
      </c>
    </row>
    <row r="835" spans="1:21" s="137" customFormat="1" ht="12">
      <c r="A835" s="161">
        <v>1935</v>
      </c>
      <c r="B835" s="161" t="s">
        <v>396</v>
      </c>
      <c r="C835" s="161" t="s">
        <v>397</v>
      </c>
      <c r="D835" s="161" t="s">
        <v>585</v>
      </c>
      <c r="E835" s="161" t="s">
        <v>271</v>
      </c>
      <c r="F835" s="192">
        <v>15.2848609199</v>
      </c>
      <c r="G835" s="192">
        <v>0</v>
      </c>
      <c r="H835" s="192">
        <v>0</v>
      </c>
      <c r="I835" s="193">
        <f t="shared" si="133"/>
        <v>0</v>
      </c>
      <c r="J835" s="193">
        <f t="shared" si="134"/>
        <v>0</v>
      </c>
      <c r="K835" s="138">
        <v>0</v>
      </c>
      <c r="L835" s="192">
        <f t="shared" si="135"/>
        <v>0</v>
      </c>
      <c r="M835" s="192">
        <f t="shared" si="136"/>
        <v>0</v>
      </c>
      <c r="N835" s="192">
        <f t="shared" si="137"/>
        <v>0</v>
      </c>
      <c r="O835" s="192">
        <v>286.24734295992755</v>
      </c>
      <c r="P835" s="192">
        <f t="shared" si="138"/>
        <v>286.24734295992755</v>
      </c>
      <c r="Q835" s="192">
        <f t="shared" si="139"/>
        <v>0</v>
      </c>
      <c r="R835" s="192">
        <f t="shared" si="140"/>
        <v>0</v>
      </c>
      <c r="S835" s="192">
        <f t="shared" si="141"/>
        <v>286.24734295992755</v>
      </c>
      <c r="T835" s="192">
        <f t="shared" si="142"/>
        <v>0</v>
      </c>
      <c r="U835" s="192">
        <f t="shared" si="143"/>
        <v>0</v>
      </c>
    </row>
    <row r="836" spans="1:21" s="137" customFormat="1" ht="12">
      <c r="A836" s="161">
        <v>1936</v>
      </c>
      <c r="B836" s="161" t="s">
        <v>396</v>
      </c>
      <c r="C836" s="161" t="s">
        <v>397</v>
      </c>
      <c r="D836" s="161" t="s">
        <v>585</v>
      </c>
      <c r="E836" s="161" t="s">
        <v>271</v>
      </c>
      <c r="F836" s="192">
        <v>17.504395783300001</v>
      </c>
      <c r="G836" s="192">
        <v>0</v>
      </c>
      <c r="H836" s="192">
        <v>0</v>
      </c>
      <c r="I836" s="193">
        <f t="shared" si="133"/>
        <v>0</v>
      </c>
      <c r="J836" s="193">
        <f t="shared" si="134"/>
        <v>0</v>
      </c>
      <c r="K836" s="138">
        <v>0</v>
      </c>
      <c r="L836" s="192">
        <f t="shared" si="135"/>
        <v>0</v>
      </c>
      <c r="M836" s="192">
        <f t="shared" si="136"/>
        <v>0</v>
      </c>
      <c r="N836" s="192">
        <f t="shared" si="137"/>
        <v>0</v>
      </c>
      <c r="O836" s="192">
        <v>3512.0485661217394</v>
      </c>
      <c r="P836" s="192">
        <f t="shared" si="138"/>
        <v>3512.0485661217394</v>
      </c>
      <c r="Q836" s="192">
        <f t="shared" si="139"/>
        <v>0</v>
      </c>
      <c r="R836" s="192">
        <f t="shared" si="140"/>
        <v>0</v>
      </c>
      <c r="S836" s="192">
        <f t="shared" si="141"/>
        <v>3512.0485661217394</v>
      </c>
      <c r="T836" s="192">
        <f t="shared" si="142"/>
        <v>0</v>
      </c>
      <c r="U836" s="192">
        <f t="shared" si="143"/>
        <v>0</v>
      </c>
    </row>
    <row r="837" spans="1:21" s="137" customFormat="1" ht="12">
      <c r="A837" s="161">
        <v>1937</v>
      </c>
      <c r="B837" s="161" t="s">
        <v>396</v>
      </c>
      <c r="C837" s="161" t="s">
        <v>397</v>
      </c>
      <c r="D837" s="161" t="s">
        <v>582</v>
      </c>
      <c r="E837" s="161" t="s">
        <v>271</v>
      </c>
      <c r="F837" s="192">
        <v>13.825869903099999</v>
      </c>
      <c r="G837" s="192">
        <v>0</v>
      </c>
      <c r="H837" s="192">
        <v>0</v>
      </c>
      <c r="I837" s="193">
        <f t="shared" si="133"/>
        <v>0</v>
      </c>
      <c r="J837" s="193">
        <f t="shared" si="134"/>
        <v>0</v>
      </c>
      <c r="K837" s="138">
        <v>0</v>
      </c>
      <c r="L837" s="192">
        <f t="shared" si="135"/>
        <v>0</v>
      </c>
      <c r="M837" s="192">
        <f t="shared" si="136"/>
        <v>0</v>
      </c>
      <c r="N837" s="192">
        <f t="shared" si="137"/>
        <v>0</v>
      </c>
      <c r="O837" s="192">
        <v>3468.0392712447124</v>
      </c>
      <c r="P837" s="192">
        <f t="shared" si="138"/>
        <v>3468.0392712447124</v>
      </c>
      <c r="Q837" s="192">
        <f t="shared" si="139"/>
        <v>0</v>
      </c>
      <c r="R837" s="192">
        <f t="shared" si="140"/>
        <v>0</v>
      </c>
      <c r="S837" s="192">
        <f t="shared" si="141"/>
        <v>3468.0392712447124</v>
      </c>
      <c r="T837" s="192">
        <f t="shared" si="142"/>
        <v>0</v>
      </c>
      <c r="U837" s="192">
        <f t="shared" si="143"/>
        <v>0</v>
      </c>
    </row>
    <row r="838" spans="1:21" s="137" customFormat="1" ht="12">
      <c r="A838" s="161">
        <v>1938</v>
      </c>
      <c r="B838" s="161" t="s">
        <v>396</v>
      </c>
      <c r="C838" s="161" t="s">
        <v>397</v>
      </c>
      <c r="D838" s="161" t="s">
        <v>585</v>
      </c>
      <c r="E838" s="161" t="s">
        <v>271</v>
      </c>
      <c r="F838" s="192">
        <v>17.012928914</v>
      </c>
      <c r="G838" s="192">
        <v>0</v>
      </c>
      <c r="H838" s="192">
        <v>0</v>
      </c>
      <c r="I838" s="193">
        <f t="shared" si="133"/>
        <v>0</v>
      </c>
      <c r="J838" s="193">
        <f t="shared" si="134"/>
        <v>0</v>
      </c>
      <c r="K838" s="138">
        <v>0</v>
      </c>
      <c r="L838" s="192">
        <f t="shared" si="135"/>
        <v>0</v>
      </c>
      <c r="M838" s="192">
        <f t="shared" si="136"/>
        <v>0</v>
      </c>
      <c r="N838" s="192">
        <f t="shared" si="137"/>
        <v>0</v>
      </c>
      <c r="O838" s="192">
        <v>1456.1294633341872</v>
      </c>
      <c r="P838" s="192">
        <f t="shared" si="138"/>
        <v>1456.1294633341872</v>
      </c>
      <c r="Q838" s="192">
        <f t="shared" si="139"/>
        <v>0</v>
      </c>
      <c r="R838" s="192">
        <f t="shared" si="140"/>
        <v>0</v>
      </c>
      <c r="S838" s="192">
        <f t="shared" si="141"/>
        <v>1456.1294633341872</v>
      </c>
      <c r="T838" s="192">
        <f t="shared" si="142"/>
        <v>0</v>
      </c>
      <c r="U838" s="192">
        <f t="shared" si="143"/>
        <v>0</v>
      </c>
    </row>
    <row r="839" spans="1:21" s="137" customFormat="1" ht="12">
      <c r="A839" s="161">
        <v>1939</v>
      </c>
      <c r="B839" s="161" t="s">
        <v>396</v>
      </c>
      <c r="C839" s="161" t="s">
        <v>397</v>
      </c>
      <c r="D839" s="161" t="s">
        <v>585</v>
      </c>
      <c r="E839" s="161" t="s">
        <v>271</v>
      </c>
      <c r="F839" s="192">
        <v>13.752260055100001</v>
      </c>
      <c r="G839" s="192">
        <v>0</v>
      </c>
      <c r="H839" s="192">
        <v>0</v>
      </c>
      <c r="I839" s="193">
        <f t="shared" si="133"/>
        <v>0</v>
      </c>
      <c r="J839" s="193">
        <f t="shared" si="134"/>
        <v>0</v>
      </c>
      <c r="K839" s="138">
        <v>0</v>
      </c>
      <c r="L839" s="192">
        <f t="shared" si="135"/>
        <v>0</v>
      </c>
      <c r="M839" s="192">
        <f t="shared" si="136"/>
        <v>0</v>
      </c>
      <c r="N839" s="192">
        <f t="shared" si="137"/>
        <v>0</v>
      </c>
      <c r="O839" s="192">
        <v>929.53916515587844</v>
      </c>
      <c r="P839" s="192">
        <f t="shared" si="138"/>
        <v>929.53916515587844</v>
      </c>
      <c r="Q839" s="192">
        <f t="shared" si="139"/>
        <v>0</v>
      </c>
      <c r="R839" s="192">
        <f t="shared" si="140"/>
        <v>0</v>
      </c>
      <c r="S839" s="192">
        <f t="shared" si="141"/>
        <v>929.53916515587844</v>
      </c>
      <c r="T839" s="192">
        <f t="shared" si="142"/>
        <v>0</v>
      </c>
      <c r="U839" s="192">
        <f t="shared" si="143"/>
        <v>0</v>
      </c>
    </row>
    <row r="840" spans="1:21" s="137" customFormat="1" ht="12">
      <c r="A840" s="161">
        <v>1940</v>
      </c>
      <c r="B840" s="161" t="s">
        <v>396</v>
      </c>
      <c r="C840" s="161" t="s">
        <v>397</v>
      </c>
      <c r="D840" s="161" t="s">
        <v>585</v>
      </c>
      <c r="E840" s="161" t="s">
        <v>271</v>
      </c>
      <c r="F840" s="192">
        <v>19.6864972644</v>
      </c>
      <c r="G840" s="192">
        <v>0</v>
      </c>
      <c r="H840" s="192">
        <v>0</v>
      </c>
      <c r="I840" s="193">
        <f t="shared" si="133"/>
        <v>0</v>
      </c>
      <c r="J840" s="193">
        <f t="shared" si="134"/>
        <v>0</v>
      </c>
      <c r="K840" s="138">
        <v>0</v>
      </c>
      <c r="L840" s="192">
        <f t="shared" si="135"/>
        <v>0</v>
      </c>
      <c r="M840" s="192">
        <f t="shared" si="136"/>
        <v>0</v>
      </c>
      <c r="N840" s="192">
        <f t="shared" si="137"/>
        <v>0</v>
      </c>
      <c r="O840" s="192">
        <v>1112.2808995408898</v>
      </c>
      <c r="P840" s="192">
        <f t="shared" si="138"/>
        <v>1112.2808995408898</v>
      </c>
      <c r="Q840" s="192">
        <f t="shared" si="139"/>
        <v>0</v>
      </c>
      <c r="R840" s="192">
        <f t="shared" si="140"/>
        <v>0</v>
      </c>
      <c r="S840" s="192">
        <f t="shared" si="141"/>
        <v>1112.2808995408898</v>
      </c>
      <c r="T840" s="192">
        <f t="shared" si="142"/>
        <v>0</v>
      </c>
      <c r="U840" s="192">
        <f t="shared" si="143"/>
        <v>0</v>
      </c>
    </row>
    <row r="841" spans="1:21" s="137" customFormat="1" ht="12">
      <c r="A841" s="161">
        <v>1941</v>
      </c>
      <c r="B841" s="161" t="s">
        <v>396</v>
      </c>
      <c r="C841" s="161" t="s">
        <v>397</v>
      </c>
      <c r="D841" s="161" t="s">
        <v>585</v>
      </c>
      <c r="E841" s="161" t="s">
        <v>271</v>
      </c>
      <c r="F841" s="192">
        <v>19.130518724400002</v>
      </c>
      <c r="G841" s="192">
        <v>0</v>
      </c>
      <c r="H841" s="192">
        <v>0</v>
      </c>
      <c r="I841" s="193">
        <f t="shared" si="133"/>
        <v>0</v>
      </c>
      <c r="J841" s="193">
        <f t="shared" si="134"/>
        <v>0</v>
      </c>
      <c r="K841" s="138">
        <v>4.4395511921599997</v>
      </c>
      <c r="L841" s="192">
        <f t="shared" si="135"/>
        <v>4.4395511921599997</v>
      </c>
      <c r="M841" s="192">
        <f t="shared" si="136"/>
        <v>0</v>
      </c>
      <c r="N841" s="192">
        <f t="shared" si="137"/>
        <v>0</v>
      </c>
      <c r="O841" s="192">
        <v>1028.2738005830929</v>
      </c>
      <c r="P841" s="192">
        <f t="shared" si="138"/>
        <v>1028.2738005830929</v>
      </c>
      <c r="Q841" s="192">
        <f t="shared" si="139"/>
        <v>0</v>
      </c>
      <c r="R841" s="192">
        <f t="shared" si="140"/>
        <v>0</v>
      </c>
      <c r="S841" s="192">
        <f t="shared" si="141"/>
        <v>1032.7133517752529</v>
      </c>
      <c r="T841" s="192">
        <f t="shared" si="142"/>
        <v>0</v>
      </c>
      <c r="U841" s="192">
        <f t="shared" si="143"/>
        <v>0</v>
      </c>
    </row>
    <row r="842" spans="1:21" s="137" customFormat="1" ht="12">
      <c r="A842" s="161">
        <v>1942</v>
      </c>
      <c r="B842" s="161" t="s">
        <v>396</v>
      </c>
      <c r="C842" s="161" t="s">
        <v>397</v>
      </c>
      <c r="D842" s="161" t="s">
        <v>585</v>
      </c>
      <c r="E842" s="161" t="s">
        <v>271</v>
      </c>
      <c r="F842" s="192">
        <v>10.885776025</v>
      </c>
      <c r="G842" s="192">
        <v>0</v>
      </c>
      <c r="H842" s="192">
        <v>0</v>
      </c>
      <c r="I842" s="193">
        <f t="shared" ref="I842:I905" si="144">IF(G842&gt;0,G842/F842,0)</f>
        <v>0</v>
      </c>
      <c r="J842" s="193">
        <f t="shared" ref="J842:J905" si="145">IF(E842="Greenfield",1-I842,0)</f>
        <v>0</v>
      </c>
      <c r="K842" s="138">
        <v>0</v>
      </c>
      <c r="L842" s="192">
        <f t="shared" ref="L842:L905" si="146">IF($E842="Established",$K842,0)</f>
        <v>0</v>
      </c>
      <c r="M842" s="192">
        <f t="shared" ref="M842:M905" si="147">IF($E842="Greenfield",$K842*I842,0)</f>
        <v>0</v>
      </c>
      <c r="N842" s="192">
        <f t="shared" ref="N842:N905" si="148">IF($E842="Greenfield",$K842*J842,0)</f>
        <v>0</v>
      </c>
      <c r="O842" s="192">
        <v>411.15132701542257</v>
      </c>
      <c r="P842" s="192">
        <f t="shared" ref="P842:P905" si="149">IF($E842="Established",$O842,0)</f>
        <v>411.15132701542257</v>
      </c>
      <c r="Q842" s="192">
        <f t="shared" ref="Q842:Q905" si="150">IF($E842="Greenfield",$O842*I842,0)</f>
        <v>0</v>
      </c>
      <c r="R842" s="192">
        <f t="shared" ref="R842:R905" si="151">IF($E842="Greenfield",$O842*J842,0)</f>
        <v>0</v>
      </c>
      <c r="S842" s="192">
        <f t="shared" ref="S842:S905" si="152">L842+P842</f>
        <v>411.15132701542257</v>
      </c>
      <c r="T842" s="192">
        <f t="shared" ref="T842:T905" si="153">M842+Q842</f>
        <v>0</v>
      </c>
      <c r="U842" s="192">
        <f t="shared" ref="U842:U905" si="154">N842+R842</f>
        <v>0</v>
      </c>
    </row>
    <row r="843" spans="1:21" s="137" customFormat="1" ht="12">
      <c r="A843" s="161">
        <v>1943</v>
      </c>
      <c r="B843" s="161" t="s">
        <v>396</v>
      </c>
      <c r="C843" s="161" t="s">
        <v>397</v>
      </c>
      <c r="D843" s="161" t="s">
        <v>583</v>
      </c>
      <c r="E843" s="161" t="s">
        <v>271</v>
      </c>
      <c r="F843" s="192">
        <v>13.939476602099999</v>
      </c>
      <c r="G843" s="192">
        <v>0</v>
      </c>
      <c r="H843" s="192">
        <v>0</v>
      </c>
      <c r="I843" s="193">
        <f t="shared" si="144"/>
        <v>0</v>
      </c>
      <c r="J843" s="193">
        <f t="shared" si="145"/>
        <v>0</v>
      </c>
      <c r="K843" s="138">
        <v>0</v>
      </c>
      <c r="L843" s="192">
        <f t="shared" si="146"/>
        <v>0</v>
      </c>
      <c r="M843" s="192">
        <f t="shared" si="147"/>
        <v>0</v>
      </c>
      <c r="N843" s="192">
        <f t="shared" si="148"/>
        <v>0</v>
      </c>
      <c r="O843" s="192">
        <v>554.10480521182853</v>
      </c>
      <c r="P843" s="192">
        <f t="shared" si="149"/>
        <v>554.10480521182853</v>
      </c>
      <c r="Q843" s="192">
        <f t="shared" si="150"/>
        <v>0</v>
      </c>
      <c r="R843" s="192">
        <f t="shared" si="151"/>
        <v>0</v>
      </c>
      <c r="S843" s="192">
        <f t="shared" si="152"/>
        <v>554.10480521182853</v>
      </c>
      <c r="T843" s="192">
        <f t="shared" si="153"/>
        <v>0</v>
      </c>
      <c r="U843" s="192">
        <f t="shared" si="154"/>
        <v>0</v>
      </c>
    </row>
    <row r="844" spans="1:21" s="137" customFormat="1" ht="12">
      <c r="A844" s="161">
        <v>1944</v>
      </c>
      <c r="B844" s="161" t="s">
        <v>396</v>
      </c>
      <c r="C844" s="161" t="s">
        <v>397</v>
      </c>
      <c r="D844" s="161" t="s">
        <v>583</v>
      </c>
      <c r="E844" s="161" t="s">
        <v>271</v>
      </c>
      <c r="F844" s="192">
        <v>21.312520283600001</v>
      </c>
      <c r="G844" s="192">
        <v>0</v>
      </c>
      <c r="H844" s="192">
        <v>0</v>
      </c>
      <c r="I844" s="193">
        <f t="shared" si="144"/>
        <v>0</v>
      </c>
      <c r="J844" s="193">
        <f t="shared" si="145"/>
        <v>0</v>
      </c>
      <c r="K844" s="138">
        <v>0</v>
      </c>
      <c r="L844" s="192">
        <f t="shared" si="146"/>
        <v>0</v>
      </c>
      <c r="M844" s="192">
        <f t="shared" si="147"/>
        <v>0</v>
      </c>
      <c r="N844" s="192">
        <f t="shared" si="148"/>
        <v>0</v>
      </c>
      <c r="O844" s="192">
        <v>1342.0754077630345</v>
      </c>
      <c r="P844" s="192">
        <f t="shared" si="149"/>
        <v>1342.0754077630345</v>
      </c>
      <c r="Q844" s="192">
        <f t="shared" si="150"/>
        <v>0</v>
      </c>
      <c r="R844" s="192">
        <f t="shared" si="151"/>
        <v>0</v>
      </c>
      <c r="S844" s="192">
        <f t="shared" si="152"/>
        <v>1342.0754077630345</v>
      </c>
      <c r="T844" s="192">
        <f t="shared" si="153"/>
        <v>0</v>
      </c>
      <c r="U844" s="192">
        <f t="shared" si="154"/>
        <v>0</v>
      </c>
    </row>
    <row r="845" spans="1:21" s="137" customFormat="1" ht="12">
      <c r="A845" s="161">
        <v>1945</v>
      </c>
      <c r="B845" s="161" t="s">
        <v>396</v>
      </c>
      <c r="C845" s="161" t="s">
        <v>397</v>
      </c>
      <c r="D845" s="161" t="s">
        <v>583</v>
      </c>
      <c r="E845" s="161" t="s">
        <v>271</v>
      </c>
      <c r="F845" s="192">
        <v>33.136155344899997</v>
      </c>
      <c r="G845" s="192">
        <v>0</v>
      </c>
      <c r="H845" s="192">
        <v>0</v>
      </c>
      <c r="I845" s="193">
        <f t="shared" si="144"/>
        <v>0</v>
      </c>
      <c r="J845" s="193">
        <f t="shared" si="145"/>
        <v>0</v>
      </c>
      <c r="K845" s="138">
        <v>0</v>
      </c>
      <c r="L845" s="192">
        <f t="shared" si="146"/>
        <v>0</v>
      </c>
      <c r="M845" s="192">
        <f t="shared" si="147"/>
        <v>0</v>
      </c>
      <c r="N845" s="192">
        <f t="shared" si="148"/>
        <v>0</v>
      </c>
      <c r="O845" s="192">
        <v>11533.276682844711</v>
      </c>
      <c r="P845" s="192">
        <f t="shared" si="149"/>
        <v>11533.276682844711</v>
      </c>
      <c r="Q845" s="192">
        <f t="shared" si="150"/>
        <v>0</v>
      </c>
      <c r="R845" s="192">
        <f t="shared" si="151"/>
        <v>0</v>
      </c>
      <c r="S845" s="192">
        <f t="shared" si="152"/>
        <v>11533.276682844711</v>
      </c>
      <c r="T845" s="192">
        <f t="shared" si="153"/>
        <v>0</v>
      </c>
      <c r="U845" s="192">
        <f t="shared" si="154"/>
        <v>0</v>
      </c>
    </row>
    <row r="846" spans="1:21" s="137" customFormat="1" ht="12">
      <c r="A846" s="161">
        <v>1946</v>
      </c>
      <c r="B846" s="161" t="s">
        <v>396</v>
      </c>
      <c r="C846" s="161" t="s">
        <v>397</v>
      </c>
      <c r="D846" s="161" t="s">
        <v>583</v>
      </c>
      <c r="E846" s="161" t="s">
        <v>271</v>
      </c>
      <c r="F846" s="192">
        <v>6.2321468290300004</v>
      </c>
      <c r="G846" s="192">
        <v>0</v>
      </c>
      <c r="H846" s="192">
        <v>0</v>
      </c>
      <c r="I846" s="193">
        <f t="shared" si="144"/>
        <v>0</v>
      </c>
      <c r="J846" s="193">
        <f t="shared" si="145"/>
        <v>0</v>
      </c>
      <c r="K846" s="138">
        <v>0</v>
      </c>
      <c r="L846" s="192">
        <f t="shared" si="146"/>
        <v>0</v>
      </c>
      <c r="M846" s="192">
        <f t="shared" si="147"/>
        <v>0</v>
      </c>
      <c r="N846" s="192">
        <f t="shared" si="148"/>
        <v>0</v>
      </c>
      <c r="O846" s="192">
        <v>357.95672083551312</v>
      </c>
      <c r="P846" s="192">
        <f t="shared" si="149"/>
        <v>357.95672083551312</v>
      </c>
      <c r="Q846" s="192">
        <f t="shared" si="150"/>
        <v>0</v>
      </c>
      <c r="R846" s="192">
        <f t="shared" si="151"/>
        <v>0</v>
      </c>
      <c r="S846" s="192">
        <f t="shared" si="152"/>
        <v>357.95672083551312</v>
      </c>
      <c r="T846" s="192">
        <f t="shared" si="153"/>
        <v>0</v>
      </c>
      <c r="U846" s="192">
        <f t="shared" si="154"/>
        <v>0</v>
      </c>
    </row>
    <row r="847" spans="1:21" s="137" customFormat="1" ht="12">
      <c r="A847" s="161">
        <v>1947</v>
      </c>
      <c r="B847" s="161" t="s">
        <v>396</v>
      </c>
      <c r="C847" s="161" t="s">
        <v>397</v>
      </c>
      <c r="D847" s="161" t="s">
        <v>583</v>
      </c>
      <c r="E847" s="161" t="s">
        <v>271</v>
      </c>
      <c r="F847" s="192">
        <v>9.9909746650500004</v>
      </c>
      <c r="G847" s="192">
        <v>0</v>
      </c>
      <c r="H847" s="192">
        <v>0</v>
      </c>
      <c r="I847" s="193">
        <f t="shared" si="144"/>
        <v>0</v>
      </c>
      <c r="J847" s="193">
        <f t="shared" si="145"/>
        <v>0</v>
      </c>
      <c r="K847" s="138">
        <v>1020.26722249</v>
      </c>
      <c r="L847" s="192">
        <f t="shared" si="146"/>
        <v>1020.26722249</v>
      </c>
      <c r="M847" s="192">
        <f t="shared" si="147"/>
        <v>0</v>
      </c>
      <c r="N847" s="192">
        <f t="shared" si="148"/>
        <v>0</v>
      </c>
      <c r="O847" s="192">
        <v>7023.7153565009467</v>
      </c>
      <c r="P847" s="192">
        <f t="shared" si="149"/>
        <v>7023.7153565009467</v>
      </c>
      <c r="Q847" s="192">
        <f t="shared" si="150"/>
        <v>0</v>
      </c>
      <c r="R847" s="192">
        <f t="shared" si="151"/>
        <v>0</v>
      </c>
      <c r="S847" s="192">
        <f t="shared" si="152"/>
        <v>8043.9825789909464</v>
      </c>
      <c r="T847" s="192">
        <f t="shared" si="153"/>
        <v>0</v>
      </c>
      <c r="U847" s="192">
        <f t="shared" si="154"/>
        <v>0</v>
      </c>
    </row>
    <row r="848" spans="1:21" s="137" customFormat="1" ht="12">
      <c r="A848" s="161">
        <v>1948</v>
      </c>
      <c r="B848" s="161" t="s">
        <v>396</v>
      </c>
      <c r="C848" s="161" t="s">
        <v>397</v>
      </c>
      <c r="D848" s="161" t="s">
        <v>583</v>
      </c>
      <c r="E848" s="161" t="s">
        <v>271</v>
      </c>
      <c r="F848" s="192">
        <v>9.6685062124499996</v>
      </c>
      <c r="G848" s="192">
        <v>0</v>
      </c>
      <c r="H848" s="192">
        <v>0</v>
      </c>
      <c r="I848" s="193">
        <f t="shared" si="144"/>
        <v>0</v>
      </c>
      <c r="J848" s="193">
        <f t="shared" si="145"/>
        <v>0</v>
      </c>
      <c r="K848" s="138">
        <v>0</v>
      </c>
      <c r="L848" s="192">
        <f t="shared" si="146"/>
        <v>0</v>
      </c>
      <c r="M848" s="192">
        <f t="shared" si="147"/>
        <v>0</v>
      </c>
      <c r="N848" s="192">
        <f t="shared" si="148"/>
        <v>0</v>
      </c>
      <c r="O848" s="192">
        <v>881.30759426354496</v>
      </c>
      <c r="P848" s="192">
        <f t="shared" si="149"/>
        <v>881.30759426354496</v>
      </c>
      <c r="Q848" s="192">
        <f t="shared" si="150"/>
        <v>0</v>
      </c>
      <c r="R848" s="192">
        <f t="shared" si="151"/>
        <v>0</v>
      </c>
      <c r="S848" s="192">
        <f t="shared" si="152"/>
        <v>881.30759426354496</v>
      </c>
      <c r="T848" s="192">
        <f t="shared" si="153"/>
        <v>0</v>
      </c>
      <c r="U848" s="192">
        <f t="shared" si="154"/>
        <v>0</v>
      </c>
    </row>
    <row r="849" spans="1:21" s="137" customFormat="1" ht="12">
      <c r="A849" s="161">
        <v>1949</v>
      </c>
      <c r="B849" s="161" t="s">
        <v>396</v>
      </c>
      <c r="C849" s="161" t="s">
        <v>397</v>
      </c>
      <c r="D849" s="161" t="s">
        <v>583</v>
      </c>
      <c r="E849" s="161" t="s">
        <v>271</v>
      </c>
      <c r="F849" s="192">
        <v>23.085288103</v>
      </c>
      <c r="G849" s="192">
        <v>0</v>
      </c>
      <c r="H849" s="192">
        <v>0</v>
      </c>
      <c r="I849" s="193">
        <f t="shared" si="144"/>
        <v>0</v>
      </c>
      <c r="J849" s="193">
        <f t="shared" si="145"/>
        <v>0</v>
      </c>
      <c r="K849" s="138">
        <v>0</v>
      </c>
      <c r="L849" s="192">
        <f t="shared" si="146"/>
        <v>0</v>
      </c>
      <c r="M849" s="192">
        <f t="shared" si="147"/>
        <v>0</v>
      </c>
      <c r="N849" s="192">
        <f t="shared" si="148"/>
        <v>0</v>
      </c>
      <c r="O849" s="192">
        <v>2027.0351477801028</v>
      </c>
      <c r="P849" s="192">
        <f t="shared" si="149"/>
        <v>2027.0351477801028</v>
      </c>
      <c r="Q849" s="192">
        <f t="shared" si="150"/>
        <v>0</v>
      </c>
      <c r="R849" s="192">
        <f t="shared" si="151"/>
        <v>0</v>
      </c>
      <c r="S849" s="192">
        <f t="shared" si="152"/>
        <v>2027.0351477801028</v>
      </c>
      <c r="T849" s="192">
        <f t="shared" si="153"/>
        <v>0</v>
      </c>
      <c r="U849" s="192">
        <f t="shared" si="154"/>
        <v>0</v>
      </c>
    </row>
    <row r="850" spans="1:21" s="137" customFormat="1" ht="12">
      <c r="A850" s="161">
        <v>1950</v>
      </c>
      <c r="B850" s="161" t="s">
        <v>396</v>
      </c>
      <c r="C850" s="161" t="s">
        <v>397</v>
      </c>
      <c r="D850" s="161" t="s">
        <v>582</v>
      </c>
      <c r="E850" s="161" t="s">
        <v>271</v>
      </c>
      <c r="F850" s="192">
        <v>22.5835771068</v>
      </c>
      <c r="G850" s="192">
        <v>0</v>
      </c>
      <c r="H850" s="192">
        <v>0</v>
      </c>
      <c r="I850" s="193">
        <f t="shared" si="144"/>
        <v>0</v>
      </c>
      <c r="J850" s="193">
        <f t="shared" si="145"/>
        <v>0</v>
      </c>
      <c r="K850" s="138">
        <v>0</v>
      </c>
      <c r="L850" s="192">
        <f t="shared" si="146"/>
        <v>0</v>
      </c>
      <c r="M850" s="192">
        <f t="shared" si="147"/>
        <v>0</v>
      </c>
      <c r="N850" s="192">
        <f t="shared" si="148"/>
        <v>0</v>
      </c>
      <c r="O850" s="192">
        <v>1372.5513120026258</v>
      </c>
      <c r="P850" s="192">
        <f t="shared" si="149"/>
        <v>1372.5513120026258</v>
      </c>
      <c r="Q850" s="192">
        <f t="shared" si="150"/>
        <v>0</v>
      </c>
      <c r="R850" s="192">
        <f t="shared" si="151"/>
        <v>0</v>
      </c>
      <c r="S850" s="192">
        <f t="shared" si="152"/>
        <v>1372.5513120026258</v>
      </c>
      <c r="T850" s="192">
        <f t="shared" si="153"/>
        <v>0</v>
      </c>
      <c r="U850" s="192">
        <f t="shared" si="154"/>
        <v>0</v>
      </c>
    </row>
    <row r="851" spans="1:21" s="137" customFormat="1" ht="12">
      <c r="A851" s="161">
        <v>1951</v>
      </c>
      <c r="B851" s="161" t="s">
        <v>396</v>
      </c>
      <c r="C851" s="161" t="s">
        <v>397</v>
      </c>
      <c r="D851" s="161" t="s">
        <v>582</v>
      </c>
      <c r="E851" s="161" t="s">
        <v>271</v>
      </c>
      <c r="F851" s="192">
        <v>11.777869512200001</v>
      </c>
      <c r="G851" s="192">
        <v>0</v>
      </c>
      <c r="H851" s="192">
        <v>0</v>
      </c>
      <c r="I851" s="193">
        <f t="shared" si="144"/>
        <v>0</v>
      </c>
      <c r="J851" s="193">
        <f t="shared" si="145"/>
        <v>0</v>
      </c>
      <c r="K851" s="138">
        <v>0</v>
      </c>
      <c r="L851" s="192">
        <f t="shared" si="146"/>
        <v>0</v>
      </c>
      <c r="M851" s="192">
        <f t="shared" si="147"/>
        <v>0</v>
      </c>
      <c r="N851" s="192">
        <f t="shared" si="148"/>
        <v>0</v>
      </c>
      <c r="O851" s="192">
        <v>883.59970812583617</v>
      </c>
      <c r="P851" s="192">
        <f t="shared" si="149"/>
        <v>883.59970812583617</v>
      </c>
      <c r="Q851" s="192">
        <f t="shared" si="150"/>
        <v>0</v>
      </c>
      <c r="R851" s="192">
        <f t="shared" si="151"/>
        <v>0</v>
      </c>
      <c r="S851" s="192">
        <f t="shared" si="152"/>
        <v>883.59970812583617</v>
      </c>
      <c r="T851" s="192">
        <f t="shared" si="153"/>
        <v>0</v>
      </c>
      <c r="U851" s="192">
        <f t="shared" si="154"/>
        <v>0</v>
      </c>
    </row>
    <row r="852" spans="1:21" s="137" customFormat="1" ht="12">
      <c r="A852" s="161">
        <v>1952</v>
      </c>
      <c r="B852" s="161" t="s">
        <v>396</v>
      </c>
      <c r="C852" s="161" t="s">
        <v>397</v>
      </c>
      <c r="D852" s="161" t="s">
        <v>582</v>
      </c>
      <c r="E852" s="161" t="s">
        <v>271</v>
      </c>
      <c r="F852" s="192">
        <v>21.793090071000002</v>
      </c>
      <c r="G852" s="192">
        <v>0</v>
      </c>
      <c r="H852" s="192">
        <v>0</v>
      </c>
      <c r="I852" s="193">
        <f t="shared" si="144"/>
        <v>0</v>
      </c>
      <c r="J852" s="193">
        <f t="shared" si="145"/>
        <v>0</v>
      </c>
      <c r="K852" s="138">
        <v>0</v>
      </c>
      <c r="L852" s="192">
        <f t="shared" si="146"/>
        <v>0</v>
      </c>
      <c r="M852" s="192">
        <f t="shared" si="147"/>
        <v>0</v>
      </c>
      <c r="N852" s="192">
        <f t="shared" si="148"/>
        <v>0</v>
      </c>
      <c r="O852" s="192">
        <v>1130.557221998678</v>
      </c>
      <c r="P852" s="192">
        <f t="shared" si="149"/>
        <v>1130.557221998678</v>
      </c>
      <c r="Q852" s="192">
        <f t="shared" si="150"/>
        <v>0</v>
      </c>
      <c r="R852" s="192">
        <f t="shared" si="151"/>
        <v>0</v>
      </c>
      <c r="S852" s="192">
        <f t="shared" si="152"/>
        <v>1130.557221998678</v>
      </c>
      <c r="T852" s="192">
        <f t="shared" si="153"/>
        <v>0</v>
      </c>
      <c r="U852" s="192">
        <f t="shared" si="154"/>
        <v>0</v>
      </c>
    </row>
    <row r="853" spans="1:21" s="137" customFormat="1" ht="12">
      <c r="A853" s="161">
        <v>1953</v>
      </c>
      <c r="B853" s="161" t="s">
        <v>396</v>
      </c>
      <c r="C853" s="161" t="s">
        <v>397</v>
      </c>
      <c r="D853" s="161" t="s">
        <v>583</v>
      </c>
      <c r="E853" s="161" t="s">
        <v>271</v>
      </c>
      <c r="F853" s="192">
        <v>7.5226118030000002</v>
      </c>
      <c r="G853" s="192">
        <v>0</v>
      </c>
      <c r="H853" s="192">
        <v>0</v>
      </c>
      <c r="I853" s="193">
        <f t="shared" si="144"/>
        <v>0</v>
      </c>
      <c r="J853" s="193">
        <f t="shared" si="145"/>
        <v>0</v>
      </c>
      <c r="K853" s="138">
        <v>0</v>
      </c>
      <c r="L853" s="192">
        <f t="shared" si="146"/>
        <v>0</v>
      </c>
      <c r="M853" s="192">
        <f t="shared" si="147"/>
        <v>0</v>
      </c>
      <c r="N853" s="192">
        <f t="shared" si="148"/>
        <v>0</v>
      </c>
      <c r="O853" s="192">
        <v>536.23238987703348</v>
      </c>
      <c r="P853" s="192">
        <f t="shared" si="149"/>
        <v>536.23238987703348</v>
      </c>
      <c r="Q853" s="192">
        <f t="shared" si="150"/>
        <v>0</v>
      </c>
      <c r="R853" s="192">
        <f t="shared" si="151"/>
        <v>0</v>
      </c>
      <c r="S853" s="192">
        <f t="shared" si="152"/>
        <v>536.23238987703348</v>
      </c>
      <c r="T853" s="192">
        <f t="shared" si="153"/>
        <v>0</v>
      </c>
      <c r="U853" s="192">
        <f t="shared" si="154"/>
        <v>0</v>
      </c>
    </row>
    <row r="854" spans="1:21" s="137" customFormat="1" ht="12">
      <c r="A854" s="161">
        <v>1954</v>
      </c>
      <c r="B854" s="161" t="s">
        <v>396</v>
      </c>
      <c r="C854" s="161" t="s">
        <v>397</v>
      </c>
      <c r="D854" s="161" t="s">
        <v>582</v>
      </c>
      <c r="E854" s="161" t="s">
        <v>271</v>
      </c>
      <c r="F854" s="192">
        <v>53.297604997999997</v>
      </c>
      <c r="G854" s="192">
        <v>0</v>
      </c>
      <c r="H854" s="192">
        <v>0</v>
      </c>
      <c r="I854" s="193">
        <f t="shared" si="144"/>
        <v>0</v>
      </c>
      <c r="J854" s="193">
        <f t="shared" si="145"/>
        <v>0</v>
      </c>
      <c r="K854" s="138">
        <v>0</v>
      </c>
      <c r="L854" s="192">
        <f t="shared" si="146"/>
        <v>0</v>
      </c>
      <c r="M854" s="192">
        <f t="shared" si="147"/>
        <v>0</v>
      </c>
      <c r="N854" s="192">
        <f t="shared" si="148"/>
        <v>0</v>
      </c>
      <c r="O854" s="192">
        <v>157.81044445232487</v>
      </c>
      <c r="P854" s="192">
        <f t="shared" si="149"/>
        <v>157.81044445232487</v>
      </c>
      <c r="Q854" s="192">
        <f t="shared" si="150"/>
        <v>0</v>
      </c>
      <c r="R854" s="192">
        <f t="shared" si="151"/>
        <v>0</v>
      </c>
      <c r="S854" s="192">
        <f t="shared" si="152"/>
        <v>157.81044445232487</v>
      </c>
      <c r="T854" s="192">
        <f t="shared" si="153"/>
        <v>0</v>
      </c>
      <c r="U854" s="192">
        <f t="shared" si="154"/>
        <v>0</v>
      </c>
    </row>
    <row r="855" spans="1:21" s="137" customFormat="1" ht="12">
      <c r="A855" s="161">
        <v>1955</v>
      </c>
      <c r="B855" s="161" t="s">
        <v>396</v>
      </c>
      <c r="C855" s="161" t="s">
        <v>397</v>
      </c>
      <c r="D855" s="161" t="s">
        <v>559</v>
      </c>
      <c r="E855" s="161" t="s">
        <v>271</v>
      </c>
      <c r="F855" s="192">
        <v>12.148307131099999</v>
      </c>
      <c r="G855" s="192">
        <v>0</v>
      </c>
      <c r="H855" s="192">
        <v>0</v>
      </c>
      <c r="I855" s="193">
        <f t="shared" si="144"/>
        <v>0</v>
      </c>
      <c r="J855" s="193">
        <f t="shared" si="145"/>
        <v>0</v>
      </c>
      <c r="K855" s="138">
        <v>0</v>
      </c>
      <c r="L855" s="192">
        <f t="shared" si="146"/>
        <v>0</v>
      </c>
      <c r="M855" s="192">
        <f t="shared" si="147"/>
        <v>0</v>
      </c>
      <c r="N855" s="192">
        <f t="shared" si="148"/>
        <v>0</v>
      </c>
      <c r="O855" s="192">
        <v>101.18267205378382</v>
      </c>
      <c r="P855" s="192">
        <f t="shared" si="149"/>
        <v>101.18267205378382</v>
      </c>
      <c r="Q855" s="192">
        <f t="shared" si="150"/>
        <v>0</v>
      </c>
      <c r="R855" s="192">
        <f t="shared" si="151"/>
        <v>0</v>
      </c>
      <c r="S855" s="192">
        <f t="shared" si="152"/>
        <v>101.18267205378382</v>
      </c>
      <c r="T855" s="192">
        <f t="shared" si="153"/>
        <v>0</v>
      </c>
      <c r="U855" s="192">
        <f t="shared" si="154"/>
        <v>0</v>
      </c>
    </row>
    <row r="856" spans="1:21" s="137" customFormat="1" ht="12">
      <c r="A856" s="161">
        <v>1956</v>
      </c>
      <c r="B856" s="161" t="s">
        <v>396</v>
      </c>
      <c r="C856" s="161" t="s">
        <v>397</v>
      </c>
      <c r="D856" s="161" t="s">
        <v>580</v>
      </c>
      <c r="E856" s="161" t="s">
        <v>271</v>
      </c>
      <c r="F856" s="192">
        <v>7.7376376124600004</v>
      </c>
      <c r="G856" s="192">
        <v>0</v>
      </c>
      <c r="H856" s="192">
        <v>0</v>
      </c>
      <c r="I856" s="193">
        <f t="shared" si="144"/>
        <v>0</v>
      </c>
      <c r="J856" s="193">
        <f t="shared" si="145"/>
        <v>0</v>
      </c>
      <c r="K856" s="138">
        <v>0</v>
      </c>
      <c r="L856" s="192">
        <f t="shared" si="146"/>
        <v>0</v>
      </c>
      <c r="M856" s="192">
        <f t="shared" si="147"/>
        <v>0</v>
      </c>
      <c r="N856" s="192">
        <f t="shared" si="148"/>
        <v>0</v>
      </c>
      <c r="O856" s="192">
        <v>947.1473314988931</v>
      </c>
      <c r="P856" s="192">
        <f t="shared" si="149"/>
        <v>947.1473314988931</v>
      </c>
      <c r="Q856" s="192">
        <f t="shared" si="150"/>
        <v>0</v>
      </c>
      <c r="R856" s="192">
        <f t="shared" si="151"/>
        <v>0</v>
      </c>
      <c r="S856" s="192">
        <f t="shared" si="152"/>
        <v>947.1473314988931</v>
      </c>
      <c r="T856" s="192">
        <f t="shared" si="153"/>
        <v>0</v>
      </c>
      <c r="U856" s="192">
        <f t="shared" si="154"/>
        <v>0</v>
      </c>
    </row>
    <row r="857" spans="1:21" s="137" customFormat="1" ht="12">
      <c r="A857" s="161">
        <v>1957</v>
      </c>
      <c r="B857" s="161" t="s">
        <v>396</v>
      </c>
      <c r="C857" s="161" t="s">
        <v>397</v>
      </c>
      <c r="D857" s="161" t="s">
        <v>585</v>
      </c>
      <c r="E857" s="161" t="s">
        <v>271</v>
      </c>
      <c r="F857" s="192">
        <v>8.7228885433500007</v>
      </c>
      <c r="G857" s="192">
        <v>0</v>
      </c>
      <c r="H857" s="192">
        <v>0</v>
      </c>
      <c r="I857" s="193">
        <f t="shared" si="144"/>
        <v>0</v>
      </c>
      <c r="J857" s="193">
        <f t="shared" si="145"/>
        <v>0</v>
      </c>
      <c r="K857" s="138">
        <v>0</v>
      </c>
      <c r="L857" s="192">
        <f t="shared" si="146"/>
        <v>0</v>
      </c>
      <c r="M857" s="192">
        <f t="shared" si="147"/>
        <v>0</v>
      </c>
      <c r="N857" s="192">
        <f t="shared" si="148"/>
        <v>0</v>
      </c>
      <c r="O857" s="192">
        <v>1035.5345373854022</v>
      </c>
      <c r="P857" s="192">
        <f t="shared" si="149"/>
        <v>1035.5345373854022</v>
      </c>
      <c r="Q857" s="192">
        <f t="shared" si="150"/>
        <v>0</v>
      </c>
      <c r="R857" s="192">
        <f t="shared" si="151"/>
        <v>0</v>
      </c>
      <c r="S857" s="192">
        <f t="shared" si="152"/>
        <v>1035.5345373854022</v>
      </c>
      <c r="T857" s="192">
        <f t="shared" si="153"/>
        <v>0</v>
      </c>
      <c r="U857" s="192">
        <f t="shared" si="154"/>
        <v>0</v>
      </c>
    </row>
    <row r="858" spans="1:21" s="137" customFormat="1" ht="12">
      <c r="A858" s="161">
        <v>1958</v>
      </c>
      <c r="B858" s="161" t="s">
        <v>396</v>
      </c>
      <c r="C858" s="161" t="s">
        <v>397</v>
      </c>
      <c r="D858" s="161" t="s">
        <v>578</v>
      </c>
      <c r="E858" s="161" t="s">
        <v>271</v>
      </c>
      <c r="F858" s="192">
        <v>14.5601458705</v>
      </c>
      <c r="G858" s="192">
        <v>0</v>
      </c>
      <c r="H858" s="192">
        <v>0</v>
      </c>
      <c r="I858" s="193">
        <f t="shared" si="144"/>
        <v>0</v>
      </c>
      <c r="J858" s="193">
        <f t="shared" si="145"/>
        <v>0</v>
      </c>
      <c r="K858" s="138">
        <v>0</v>
      </c>
      <c r="L858" s="192">
        <f t="shared" si="146"/>
        <v>0</v>
      </c>
      <c r="M858" s="192">
        <f t="shared" si="147"/>
        <v>0</v>
      </c>
      <c r="N858" s="192">
        <f t="shared" si="148"/>
        <v>0</v>
      </c>
      <c r="O858" s="192">
        <v>418.21036628994739</v>
      </c>
      <c r="P858" s="192">
        <f t="shared" si="149"/>
        <v>418.21036628994739</v>
      </c>
      <c r="Q858" s="192">
        <f t="shared" si="150"/>
        <v>0</v>
      </c>
      <c r="R858" s="192">
        <f t="shared" si="151"/>
        <v>0</v>
      </c>
      <c r="S858" s="192">
        <f t="shared" si="152"/>
        <v>418.21036628994739</v>
      </c>
      <c r="T858" s="192">
        <f t="shared" si="153"/>
        <v>0</v>
      </c>
      <c r="U858" s="192">
        <f t="shared" si="154"/>
        <v>0</v>
      </c>
    </row>
    <row r="859" spans="1:21" s="137" customFormat="1" ht="12">
      <c r="A859" s="161">
        <v>2001</v>
      </c>
      <c r="B859" s="161" t="s">
        <v>396</v>
      </c>
      <c r="C859" s="161" t="s">
        <v>397</v>
      </c>
      <c r="D859" s="161" t="s">
        <v>586</v>
      </c>
      <c r="E859" s="161" t="s">
        <v>130</v>
      </c>
      <c r="F859" s="192">
        <v>7.1823257398599996</v>
      </c>
      <c r="G859" s="192">
        <v>7.1823257398599996</v>
      </c>
      <c r="H859" s="192">
        <v>0</v>
      </c>
      <c r="I859" s="193">
        <f t="shared" si="144"/>
        <v>1</v>
      </c>
      <c r="J859" s="193">
        <f t="shared" si="145"/>
        <v>0</v>
      </c>
      <c r="K859" s="138">
        <v>0</v>
      </c>
      <c r="L859" s="192">
        <f t="shared" si="146"/>
        <v>0</v>
      </c>
      <c r="M859" s="192">
        <f t="shared" si="147"/>
        <v>0</v>
      </c>
      <c r="N859" s="192">
        <f t="shared" si="148"/>
        <v>0</v>
      </c>
      <c r="O859" s="192">
        <v>91.673992092268946</v>
      </c>
      <c r="P859" s="192">
        <f t="shared" si="149"/>
        <v>0</v>
      </c>
      <c r="Q859" s="192">
        <f t="shared" si="150"/>
        <v>91.673992092268946</v>
      </c>
      <c r="R859" s="192">
        <f t="shared" si="151"/>
        <v>0</v>
      </c>
      <c r="S859" s="192">
        <f t="shared" si="152"/>
        <v>0</v>
      </c>
      <c r="T859" s="192">
        <f t="shared" si="153"/>
        <v>91.673992092268946</v>
      </c>
      <c r="U859" s="192">
        <f t="shared" si="154"/>
        <v>0</v>
      </c>
    </row>
    <row r="860" spans="1:21" s="137" customFormat="1" ht="12">
      <c r="A860" s="161">
        <v>2002</v>
      </c>
      <c r="B860" s="161" t="s">
        <v>396</v>
      </c>
      <c r="C860" s="161" t="s">
        <v>397</v>
      </c>
      <c r="D860" s="161" t="s">
        <v>587</v>
      </c>
      <c r="E860" s="161" t="s">
        <v>130</v>
      </c>
      <c r="F860" s="192">
        <v>3.8608373129000002</v>
      </c>
      <c r="G860" s="192">
        <v>3.8608373129000002</v>
      </c>
      <c r="H860" s="192">
        <v>0</v>
      </c>
      <c r="I860" s="193">
        <f t="shared" si="144"/>
        <v>1</v>
      </c>
      <c r="J860" s="193">
        <f t="shared" si="145"/>
        <v>0</v>
      </c>
      <c r="K860" s="138">
        <v>0</v>
      </c>
      <c r="L860" s="192">
        <f t="shared" si="146"/>
        <v>0</v>
      </c>
      <c r="M860" s="192">
        <f t="shared" si="147"/>
        <v>0</v>
      </c>
      <c r="N860" s="192">
        <f t="shared" si="148"/>
        <v>0</v>
      </c>
      <c r="O860" s="192">
        <v>66.324919138141553</v>
      </c>
      <c r="P860" s="192">
        <f t="shared" si="149"/>
        <v>0</v>
      </c>
      <c r="Q860" s="192">
        <f t="shared" si="150"/>
        <v>66.324919138141553</v>
      </c>
      <c r="R860" s="192">
        <f t="shared" si="151"/>
        <v>0</v>
      </c>
      <c r="S860" s="192">
        <f t="shared" si="152"/>
        <v>0</v>
      </c>
      <c r="T860" s="192">
        <f t="shared" si="153"/>
        <v>66.324919138141553</v>
      </c>
      <c r="U860" s="192">
        <f t="shared" si="154"/>
        <v>0</v>
      </c>
    </row>
    <row r="861" spans="1:21" s="137" customFormat="1" ht="12">
      <c r="A861" s="161">
        <v>2003</v>
      </c>
      <c r="B861" s="161" t="s">
        <v>396</v>
      </c>
      <c r="C861" s="161" t="s">
        <v>397</v>
      </c>
      <c r="D861" s="161" t="s">
        <v>587</v>
      </c>
      <c r="E861" s="161" t="s">
        <v>130</v>
      </c>
      <c r="F861" s="192">
        <v>24.1273661944</v>
      </c>
      <c r="G861" s="192">
        <v>24.1273661944</v>
      </c>
      <c r="H861" s="192">
        <v>0</v>
      </c>
      <c r="I861" s="193">
        <f t="shared" si="144"/>
        <v>1</v>
      </c>
      <c r="J861" s="193">
        <f t="shared" si="145"/>
        <v>0</v>
      </c>
      <c r="K861" s="138">
        <v>0</v>
      </c>
      <c r="L861" s="192">
        <f t="shared" si="146"/>
        <v>0</v>
      </c>
      <c r="M861" s="192">
        <f t="shared" si="147"/>
        <v>0</v>
      </c>
      <c r="N861" s="192">
        <f t="shared" si="148"/>
        <v>0</v>
      </c>
      <c r="O861" s="192">
        <v>1379.5482706769885</v>
      </c>
      <c r="P861" s="192">
        <f t="shared" si="149"/>
        <v>0</v>
      </c>
      <c r="Q861" s="192">
        <f t="shared" si="150"/>
        <v>1379.5482706769885</v>
      </c>
      <c r="R861" s="192">
        <f t="shared" si="151"/>
        <v>0</v>
      </c>
      <c r="S861" s="192">
        <f t="shared" si="152"/>
        <v>0</v>
      </c>
      <c r="T861" s="192">
        <f t="shared" si="153"/>
        <v>1379.5482706769885</v>
      </c>
      <c r="U861" s="192">
        <f t="shared" si="154"/>
        <v>0</v>
      </c>
    </row>
    <row r="862" spans="1:21" s="137" customFormat="1" ht="12">
      <c r="A862" s="161">
        <v>2004</v>
      </c>
      <c r="B862" s="161" t="s">
        <v>396</v>
      </c>
      <c r="C862" s="161" t="s">
        <v>397</v>
      </c>
      <c r="D862" s="161" t="s">
        <v>588</v>
      </c>
      <c r="E862" s="161" t="s">
        <v>130</v>
      </c>
      <c r="F862" s="192">
        <v>39.026978266999997</v>
      </c>
      <c r="G862" s="192">
        <v>39.026978266999997</v>
      </c>
      <c r="H862" s="192">
        <v>0</v>
      </c>
      <c r="I862" s="193">
        <f t="shared" si="144"/>
        <v>1</v>
      </c>
      <c r="J862" s="193">
        <f t="shared" si="145"/>
        <v>0</v>
      </c>
      <c r="K862" s="138">
        <v>0</v>
      </c>
      <c r="L862" s="192">
        <f t="shared" si="146"/>
        <v>0</v>
      </c>
      <c r="M862" s="192">
        <f t="shared" si="147"/>
        <v>0</v>
      </c>
      <c r="N862" s="192">
        <f t="shared" si="148"/>
        <v>0</v>
      </c>
      <c r="O862" s="192">
        <v>2493.5868081554363</v>
      </c>
      <c r="P862" s="192">
        <f t="shared" si="149"/>
        <v>0</v>
      </c>
      <c r="Q862" s="192">
        <f t="shared" si="150"/>
        <v>2493.5868081554363</v>
      </c>
      <c r="R862" s="192">
        <f t="shared" si="151"/>
        <v>0</v>
      </c>
      <c r="S862" s="192">
        <f t="shared" si="152"/>
        <v>0</v>
      </c>
      <c r="T862" s="192">
        <f t="shared" si="153"/>
        <v>2493.5868081554363</v>
      </c>
      <c r="U862" s="192">
        <f t="shared" si="154"/>
        <v>0</v>
      </c>
    </row>
    <row r="863" spans="1:21" s="137" customFormat="1" ht="12">
      <c r="A863" s="161">
        <v>2005</v>
      </c>
      <c r="B863" s="161" t="s">
        <v>396</v>
      </c>
      <c r="C863" s="161" t="s">
        <v>397</v>
      </c>
      <c r="D863" s="161" t="s">
        <v>588</v>
      </c>
      <c r="E863" s="161" t="s">
        <v>130</v>
      </c>
      <c r="F863" s="192">
        <v>20.1060504589</v>
      </c>
      <c r="G863" s="192">
        <v>20.1060504589</v>
      </c>
      <c r="H863" s="192">
        <v>0</v>
      </c>
      <c r="I863" s="193">
        <f t="shared" si="144"/>
        <v>1</v>
      </c>
      <c r="J863" s="193">
        <f t="shared" si="145"/>
        <v>0</v>
      </c>
      <c r="K863" s="138">
        <v>0</v>
      </c>
      <c r="L863" s="192">
        <f t="shared" si="146"/>
        <v>0</v>
      </c>
      <c r="M863" s="192">
        <f t="shared" si="147"/>
        <v>0</v>
      </c>
      <c r="N863" s="192">
        <f t="shared" si="148"/>
        <v>0</v>
      </c>
      <c r="O863" s="192">
        <v>850.72782449554347</v>
      </c>
      <c r="P863" s="192">
        <f t="shared" si="149"/>
        <v>0</v>
      </c>
      <c r="Q863" s="192">
        <f t="shared" si="150"/>
        <v>850.72782449554347</v>
      </c>
      <c r="R863" s="192">
        <f t="shared" si="151"/>
        <v>0</v>
      </c>
      <c r="S863" s="192">
        <f t="shared" si="152"/>
        <v>0</v>
      </c>
      <c r="T863" s="192">
        <f t="shared" si="153"/>
        <v>850.72782449554347</v>
      </c>
      <c r="U863" s="192">
        <f t="shared" si="154"/>
        <v>0</v>
      </c>
    </row>
    <row r="864" spans="1:21" s="137" customFormat="1" ht="12">
      <c r="A864" s="161">
        <v>2006</v>
      </c>
      <c r="B864" s="161" t="s">
        <v>396</v>
      </c>
      <c r="C864" s="161" t="s">
        <v>397</v>
      </c>
      <c r="D864" s="161" t="s">
        <v>587</v>
      </c>
      <c r="E864" s="161" t="s">
        <v>130</v>
      </c>
      <c r="F864" s="192">
        <v>5.0079210590500001</v>
      </c>
      <c r="G864" s="192">
        <v>5.0079210590500001</v>
      </c>
      <c r="H864" s="192">
        <v>0</v>
      </c>
      <c r="I864" s="193">
        <f t="shared" si="144"/>
        <v>1</v>
      </c>
      <c r="J864" s="193">
        <f t="shared" si="145"/>
        <v>0</v>
      </c>
      <c r="K864" s="138">
        <v>0</v>
      </c>
      <c r="L864" s="192">
        <f t="shared" si="146"/>
        <v>0</v>
      </c>
      <c r="M864" s="192">
        <f t="shared" si="147"/>
        <v>0</v>
      </c>
      <c r="N864" s="192">
        <f t="shared" si="148"/>
        <v>0</v>
      </c>
      <c r="O864" s="192">
        <v>456.95472015177768</v>
      </c>
      <c r="P864" s="192">
        <f t="shared" si="149"/>
        <v>0</v>
      </c>
      <c r="Q864" s="192">
        <f t="shared" si="150"/>
        <v>456.95472015177768</v>
      </c>
      <c r="R864" s="192">
        <f t="shared" si="151"/>
        <v>0</v>
      </c>
      <c r="S864" s="192">
        <f t="shared" si="152"/>
        <v>0</v>
      </c>
      <c r="T864" s="192">
        <f t="shared" si="153"/>
        <v>456.95472015177768</v>
      </c>
      <c r="U864" s="192">
        <f t="shared" si="154"/>
        <v>0</v>
      </c>
    </row>
    <row r="865" spans="1:21" s="137" customFormat="1" ht="12">
      <c r="A865" s="161">
        <v>2007</v>
      </c>
      <c r="B865" s="161" t="s">
        <v>396</v>
      </c>
      <c r="C865" s="161" t="s">
        <v>397</v>
      </c>
      <c r="D865" s="161" t="s">
        <v>588</v>
      </c>
      <c r="E865" s="161" t="s">
        <v>130</v>
      </c>
      <c r="F865" s="192">
        <v>34.613731911099997</v>
      </c>
      <c r="G865" s="192">
        <v>34.613731911099997</v>
      </c>
      <c r="H865" s="192">
        <v>0</v>
      </c>
      <c r="I865" s="193">
        <f t="shared" si="144"/>
        <v>1</v>
      </c>
      <c r="J865" s="193">
        <f t="shared" si="145"/>
        <v>0</v>
      </c>
      <c r="K865" s="138">
        <v>0</v>
      </c>
      <c r="L865" s="192">
        <f t="shared" si="146"/>
        <v>0</v>
      </c>
      <c r="M865" s="192">
        <f t="shared" si="147"/>
        <v>0</v>
      </c>
      <c r="N865" s="192">
        <f t="shared" si="148"/>
        <v>0</v>
      </c>
      <c r="O865" s="192">
        <v>2237.9493929726173</v>
      </c>
      <c r="P865" s="192">
        <f t="shared" si="149"/>
        <v>0</v>
      </c>
      <c r="Q865" s="192">
        <f t="shared" si="150"/>
        <v>2237.9493929726173</v>
      </c>
      <c r="R865" s="192">
        <f t="shared" si="151"/>
        <v>0</v>
      </c>
      <c r="S865" s="192">
        <f t="shared" si="152"/>
        <v>0</v>
      </c>
      <c r="T865" s="192">
        <f t="shared" si="153"/>
        <v>2237.9493929726173</v>
      </c>
      <c r="U865" s="192">
        <f t="shared" si="154"/>
        <v>0</v>
      </c>
    </row>
    <row r="866" spans="1:21" s="137" customFormat="1" ht="12">
      <c r="A866" s="161">
        <v>2008</v>
      </c>
      <c r="B866" s="161" t="s">
        <v>396</v>
      </c>
      <c r="C866" s="161" t="s">
        <v>397</v>
      </c>
      <c r="D866" s="161" t="s">
        <v>589</v>
      </c>
      <c r="E866" s="161" t="s">
        <v>130</v>
      </c>
      <c r="F866" s="192">
        <v>45.7936870849</v>
      </c>
      <c r="G866" s="192">
        <v>45.7936870849</v>
      </c>
      <c r="H866" s="192">
        <v>0</v>
      </c>
      <c r="I866" s="193">
        <f t="shared" si="144"/>
        <v>1</v>
      </c>
      <c r="J866" s="193">
        <f t="shared" si="145"/>
        <v>0</v>
      </c>
      <c r="K866" s="138">
        <v>0</v>
      </c>
      <c r="L866" s="192">
        <f t="shared" si="146"/>
        <v>0</v>
      </c>
      <c r="M866" s="192">
        <f t="shared" si="147"/>
        <v>0</v>
      </c>
      <c r="N866" s="192">
        <f t="shared" si="148"/>
        <v>0</v>
      </c>
      <c r="O866" s="192">
        <v>3057.5992997611697</v>
      </c>
      <c r="P866" s="192">
        <f t="shared" si="149"/>
        <v>0</v>
      </c>
      <c r="Q866" s="192">
        <f t="shared" si="150"/>
        <v>3057.5992997611697</v>
      </c>
      <c r="R866" s="192">
        <f t="shared" si="151"/>
        <v>0</v>
      </c>
      <c r="S866" s="192">
        <f t="shared" si="152"/>
        <v>0</v>
      </c>
      <c r="T866" s="192">
        <f t="shared" si="153"/>
        <v>3057.5992997611697</v>
      </c>
      <c r="U866" s="192">
        <f t="shared" si="154"/>
        <v>0</v>
      </c>
    </row>
    <row r="867" spans="1:21" s="137" customFormat="1" ht="12">
      <c r="A867" s="161">
        <v>2009</v>
      </c>
      <c r="B867" s="161" t="s">
        <v>396</v>
      </c>
      <c r="C867" s="161" t="s">
        <v>397</v>
      </c>
      <c r="D867" s="161" t="s">
        <v>589</v>
      </c>
      <c r="E867" s="161" t="s">
        <v>130</v>
      </c>
      <c r="F867" s="192">
        <v>9.9418879283399999</v>
      </c>
      <c r="G867" s="192">
        <v>9.9418879283399999</v>
      </c>
      <c r="H867" s="192">
        <v>0</v>
      </c>
      <c r="I867" s="193">
        <f t="shared" si="144"/>
        <v>1</v>
      </c>
      <c r="J867" s="193">
        <f t="shared" si="145"/>
        <v>0</v>
      </c>
      <c r="K867" s="138">
        <v>0</v>
      </c>
      <c r="L867" s="192">
        <f t="shared" si="146"/>
        <v>0</v>
      </c>
      <c r="M867" s="192">
        <f t="shared" si="147"/>
        <v>0</v>
      </c>
      <c r="N867" s="192">
        <f t="shared" si="148"/>
        <v>0</v>
      </c>
      <c r="O867" s="192">
        <v>1250.9216086626329</v>
      </c>
      <c r="P867" s="192">
        <f t="shared" si="149"/>
        <v>0</v>
      </c>
      <c r="Q867" s="192">
        <f t="shared" si="150"/>
        <v>1250.9216086626329</v>
      </c>
      <c r="R867" s="192">
        <f t="shared" si="151"/>
        <v>0</v>
      </c>
      <c r="S867" s="192">
        <f t="shared" si="152"/>
        <v>0</v>
      </c>
      <c r="T867" s="192">
        <f t="shared" si="153"/>
        <v>1250.9216086626329</v>
      </c>
      <c r="U867" s="192">
        <f t="shared" si="154"/>
        <v>0</v>
      </c>
    </row>
    <row r="868" spans="1:21" s="137" customFormat="1" ht="12">
      <c r="A868" s="161">
        <v>2010</v>
      </c>
      <c r="B868" s="161" t="s">
        <v>396</v>
      </c>
      <c r="C868" s="161" t="s">
        <v>397</v>
      </c>
      <c r="D868" s="161" t="s">
        <v>587</v>
      </c>
      <c r="E868" s="161" t="s">
        <v>130</v>
      </c>
      <c r="F868" s="192">
        <v>3.0689790821399998</v>
      </c>
      <c r="G868" s="192">
        <v>3.0689790821399998</v>
      </c>
      <c r="H868" s="192">
        <v>0</v>
      </c>
      <c r="I868" s="193">
        <f t="shared" si="144"/>
        <v>1</v>
      </c>
      <c r="J868" s="193">
        <f t="shared" si="145"/>
        <v>0</v>
      </c>
      <c r="K868" s="138">
        <v>0</v>
      </c>
      <c r="L868" s="192">
        <f t="shared" si="146"/>
        <v>0</v>
      </c>
      <c r="M868" s="192">
        <f t="shared" si="147"/>
        <v>0</v>
      </c>
      <c r="N868" s="192">
        <f t="shared" si="148"/>
        <v>0</v>
      </c>
      <c r="O868" s="192">
        <v>1645.7250368899422</v>
      </c>
      <c r="P868" s="192">
        <f t="shared" si="149"/>
        <v>0</v>
      </c>
      <c r="Q868" s="192">
        <f t="shared" si="150"/>
        <v>1645.7250368899422</v>
      </c>
      <c r="R868" s="192">
        <f t="shared" si="151"/>
        <v>0</v>
      </c>
      <c r="S868" s="192">
        <f t="shared" si="152"/>
        <v>0</v>
      </c>
      <c r="T868" s="192">
        <f t="shared" si="153"/>
        <v>1645.7250368899422</v>
      </c>
      <c r="U868" s="192">
        <f t="shared" si="154"/>
        <v>0</v>
      </c>
    </row>
    <row r="869" spans="1:21" s="137" customFormat="1" ht="12">
      <c r="A869" s="161">
        <v>2011</v>
      </c>
      <c r="B869" s="161" t="s">
        <v>396</v>
      </c>
      <c r="C869" s="161" t="s">
        <v>397</v>
      </c>
      <c r="D869" s="161" t="s">
        <v>587</v>
      </c>
      <c r="E869" s="161" t="s">
        <v>130</v>
      </c>
      <c r="F869" s="192">
        <v>21.0647868611</v>
      </c>
      <c r="G869" s="192">
        <v>21.0647868611</v>
      </c>
      <c r="H869" s="192">
        <v>0</v>
      </c>
      <c r="I869" s="193">
        <f t="shared" si="144"/>
        <v>1</v>
      </c>
      <c r="J869" s="193">
        <f t="shared" si="145"/>
        <v>0</v>
      </c>
      <c r="K869" s="138">
        <v>0</v>
      </c>
      <c r="L869" s="192">
        <f t="shared" si="146"/>
        <v>0</v>
      </c>
      <c r="M869" s="192">
        <f t="shared" si="147"/>
        <v>0</v>
      </c>
      <c r="N869" s="192">
        <f t="shared" si="148"/>
        <v>0</v>
      </c>
      <c r="O869" s="192">
        <v>3638.2234164105998</v>
      </c>
      <c r="P869" s="192">
        <f t="shared" si="149"/>
        <v>0</v>
      </c>
      <c r="Q869" s="192">
        <f t="shared" si="150"/>
        <v>3638.2234164105998</v>
      </c>
      <c r="R869" s="192">
        <f t="shared" si="151"/>
        <v>0</v>
      </c>
      <c r="S869" s="192">
        <f t="shared" si="152"/>
        <v>0</v>
      </c>
      <c r="T869" s="192">
        <f t="shared" si="153"/>
        <v>3638.2234164105998</v>
      </c>
      <c r="U869" s="192">
        <f t="shared" si="154"/>
        <v>0</v>
      </c>
    </row>
    <row r="870" spans="1:21" s="137" customFormat="1" ht="12">
      <c r="A870" s="161">
        <v>2012</v>
      </c>
      <c r="B870" s="161" t="s">
        <v>396</v>
      </c>
      <c r="C870" s="161" t="s">
        <v>397</v>
      </c>
      <c r="D870" s="161" t="s">
        <v>590</v>
      </c>
      <c r="E870" s="161" t="s">
        <v>130</v>
      </c>
      <c r="F870" s="192">
        <v>17.853336870700002</v>
      </c>
      <c r="G870" s="192">
        <v>17.853336870700002</v>
      </c>
      <c r="H870" s="192">
        <v>0</v>
      </c>
      <c r="I870" s="193">
        <f t="shared" si="144"/>
        <v>1</v>
      </c>
      <c r="J870" s="193">
        <f t="shared" si="145"/>
        <v>0</v>
      </c>
      <c r="K870" s="138">
        <v>1.2246590643499999</v>
      </c>
      <c r="L870" s="192">
        <f t="shared" si="146"/>
        <v>0</v>
      </c>
      <c r="M870" s="192">
        <f t="shared" si="147"/>
        <v>1.2246590643499999</v>
      </c>
      <c r="N870" s="192">
        <f t="shared" si="148"/>
        <v>0</v>
      </c>
      <c r="O870" s="192">
        <v>1352.1033128660788</v>
      </c>
      <c r="P870" s="192">
        <f t="shared" si="149"/>
        <v>0</v>
      </c>
      <c r="Q870" s="192">
        <f t="shared" si="150"/>
        <v>1352.1033128660788</v>
      </c>
      <c r="R870" s="192">
        <f t="shared" si="151"/>
        <v>0</v>
      </c>
      <c r="S870" s="192">
        <f t="shared" si="152"/>
        <v>0</v>
      </c>
      <c r="T870" s="192">
        <f t="shared" si="153"/>
        <v>1353.3279719304287</v>
      </c>
      <c r="U870" s="192">
        <f t="shared" si="154"/>
        <v>0</v>
      </c>
    </row>
    <row r="871" spans="1:21" s="137" customFormat="1" ht="12">
      <c r="A871" s="161">
        <v>2013</v>
      </c>
      <c r="B871" s="161" t="s">
        <v>396</v>
      </c>
      <c r="C871" s="161" t="s">
        <v>397</v>
      </c>
      <c r="D871" s="161" t="s">
        <v>587</v>
      </c>
      <c r="E871" s="161" t="s">
        <v>130</v>
      </c>
      <c r="F871" s="192">
        <v>0.58748477803599997</v>
      </c>
      <c r="G871" s="192">
        <v>0.58748477803599997</v>
      </c>
      <c r="H871" s="192">
        <v>0</v>
      </c>
      <c r="I871" s="193">
        <f t="shared" si="144"/>
        <v>1</v>
      </c>
      <c r="J871" s="193">
        <f t="shared" si="145"/>
        <v>0</v>
      </c>
      <c r="K871" s="138">
        <v>0</v>
      </c>
      <c r="L871" s="192">
        <f t="shared" si="146"/>
        <v>0</v>
      </c>
      <c r="M871" s="192">
        <f t="shared" si="147"/>
        <v>0</v>
      </c>
      <c r="N871" s="192">
        <f t="shared" si="148"/>
        <v>0</v>
      </c>
      <c r="O871" s="192">
        <v>1571.9947877839816</v>
      </c>
      <c r="P871" s="192">
        <f t="shared" si="149"/>
        <v>0</v>
      </c>
      <c r="Q871" s="192">
        <f t="shared" si="150"/>
        <v>1571.9947877839816</v>
      </c>
      <c r="R871" s="192">
        <f t="shared" si="151"/>
        <v>0</v>
      </c>
      <c r="S871" s="192">
        <f t="shared" si="152"/>
        <v>0</v>
      </c>
      <c r="T871" s="192">
        <f t="shared" si="153"/>
        <v>1571.9947877839816</v>
      </c>
      <c r="U871" s="192">
        <f t="shared" si="154"/>
        <v>0</v>
      </c>
    </row>
    <row r="872" spans="1:21" s="137" customFormat="1" ht="12">
      <c r="A872" s="161">
        <v>2014</v>
      </c>
      <c r="B872" s="161" t="s">
        <v>396</v>
      </c>
      <c r="C872" s="161" t="s">
        <v>397</v>
      </c>
      <c r="D872" s="161" t="s">
        <v>587</v>
      </c>
      <c r="E872" s="161" t="s">
        <v>130</v>
      </c>
      <c r="F872" s="192">
        <v>34.217712268600003</v>
      </c>
      <c r="G872" s="192">
        <v>34.217712268600003</v>
      </c>
      <c r="H872" s="192">
        <v>0</v>
      </c>
      <c r="I872" s="193">
        <f t="shared" si="144"/>
        <v>1</v>
      </c>
      <c r="J872" s="193">
        <f t="shared" si="145"/>
        <v>0</v>
      </c>
      <c r="K872" s="138">
        <v>0</v>
      </c>
      <c r="L872" s="192">
        <f t="shared" si="146"/>
        <v>0</v>
      </c>
      <c r="M872" s="192">
        <f t="shared" si="147"/>
        <v>0</v>
      </c>
      <c r="N872" s="192">
        <f t="shared" si="148"/>
        <v>0</v>
      </c>
      <c r="O872" s="192">
        <v>4995.2417994303296</v>
      </c>
      <c r="P872" s="192">
        <f t="shared" si="149"/>
        <v>0</v>
      </c>
      <c r="Q872" s="192">
        <f t="shared" si="150"/>
        <v>4995.2417994303296</v>
      </c>
      <c r="R872" s="192">
        <f t="shared" si="151"/>
        <v>0</v>
      </c>
      <c r="S872" s="192">
        <f t="shared" si="152"/>
        <v>0</v>
      </c>
      <c r="T872" s="192">
        <f t="shared" si="153"/>
        <v>4995.2417994303296</v>
      </c>
      <c r="U872" s="192">
        <f t="shared" si="154"/>
        <v>0</v>
      </c>
    </row>
    <row r="873" spans="1:21" s="137" customFormat="1" ht="12">
      <c r="A873" s="161">
        <v>2015</v>
      </c>
      <c r="B873" s="161" t="s">
        <v>396</v>
      </c>
      <c r="C873" s="161" t="s">
        <v>397</v>
      </c>
      <c r="D873" s="161" t="s">
        <v>587</v>
      </c>
      <c r="E873" s="161" t="s">
        <v>130</v>
      </c>
      <c r="F873" s="192">
        <v>186.147028621</v>
      </c>
      <c r="G873" s="192">
        <v>186.147028621</v>
      </c>
      <c r="H873" s="192">
        <v>0</v>
      </c>
      <c r="I873" s="193">
        <f t="shared" si="144"/>
        <v>1</v>
      </c>
      <c r="J873" s="193">
        <f t="shared" si="145"/>
        <v>0</v>
      </c>
      <c r="K873" s="138">
        <v>1.8369885965299999</v>
      </c>
      <c r="L873" s="192">
        <f t="shared" si="146"/>
        <v>0</v>
      </c>
      <c r="M873" s="192">
        <f t="shared" si="147"/>
        <v>1.8369885965299999</v>
      </c>
      <c r="N873" s="192">
        <f t="shared" si="148"/>
        <v>0</v>
      </c>
      <c r="O873" s="192">
        <v>23240.423480161739</v>
      </c>
      <c r="P873" s="192">
        <f t="shared" si="149"/>
        <v>0</v>
      </c>
      <c r="Q873" s="192">
        <f t="shared" si="150"/>
        <v>23240.423480161739</v>
      </c>
      <c r="R873" s="192">
        <f t="shared" si="151"/>
        <v>0</v>
      </c>
      <c r="S873" s="192">
        <f t="shared" si="152"/>
        <v>0</v>
      </c>
      <c r="T873" s="192">
        <f t="shared" si="153"/>
        <v>23242.260468758268</v>
      </c>
      <c r="U873" s="192">
        <f t="shared" si="154"/>
        <v>0</v>
      </c>
    </row>
    <row r="874" spans="1:21" s="137" customFormat="1" ht="12">
      <c r="A874" s="161">
        <v>2016</v>
      </c>
      <c r="B874" s="161" t="s">
        <v>396</v>
      </c>
      <c r="C874" s="161" t="s">
        <v>397</v>
      </c>
      <c r="D874" s="161" t="s">
        <v>587</v>
      </c>
      <c r="E874" s="161" t="s">
        <v>130</v>
      </c>
      <c r="F874" s="192">
        <v>18.101610003400001</v>
      </c>
      <c r="G874" s="192">
        <v>18.101610003400001</v>
      </c>
      <c r="H874" s="192">
        <v>0</v>
      </c>
      <c r="I874" s="193">
        <f t="shared" si="144"/>
        <v>1</v>
      </c>
      <c r="J874" s="193">
        <f t="shared" si="145"/>
        <v>0</v>
      </c>
      <c r="K874" s="138">
        <v>0</v>
      </c>
      <c r="L874" s="192">
        <f t="shared" si="146"/>
        <v>0</v>
      </c>
      <c r="M874" s="192">
        <f t="shared" si="147"/>
        <v>0</v>
      </c>
      <c r="N874" s="192">
        <f t="shared" si="148"/>
        <v>0</v>
      </c>
      <c r="O874" s="192">
        <v>81.49257766834404</v>
      </c>
      <c r="P874" s="192">
        <f t="shared" si="149"/>
        <v>0</v>
      </c>
      <c r="Q874" s="192">
        <f t="shared" si="150"/>
        <v>81.49257766834404</v>
      </c>
      <c r="R874" s="192">
        <f t="shared" si="151"/>
        <v>0</v>
      </c>
      <c r="S874" s="192">
        <f t="shared" si="152"/>
        <v>0</v>
      </c>
      <c r="T874" s="192">
        <f t="shared" si="153"/>
        <v>81.49257766834404</v>
      </c>
      <c r="U874" s="192">
        <f t="shared" si="154"/>
        <v>0</v>
      </c>
    </row>
    <row r="875" spans="1:21" s="137" customFormat="1" ht="12">
      <c r="A875" s="161">
        <v>2017</v>
      </c>
      <c r="B875" s="161" t="s">
        <v>396</v>
      </c>
      <c r="C875" s="161" t="s">
        <v>397</v>
      </c>
      <c r="D875" s="161" t="s">
        <v>586</v>
      </c>
      <c r="E875" s="161" t="s">
        <v>130</v>
      </c>
      <c r="F875" s="192">
        <v>53.430719500199999</v>
      </c>
      <c r="G875" s="192">
        <v>30.9482207573</v>
      </c>
      <c r="H875" s="192">
        <v>22.482498742899999</v>
      </c>
      <c r="I875" s="193">
        <f t="shared" si="144"/>
        <v>0.5792214861936148</v>
      </c>
      <c r="J875" s="193">
        <f t="shared" si="145"/>
        <v>0.4207785138063852</v>
      </c>
      <c r="K875" s="138">
        <v>2.4493181286999999</v>
      </c>
      <c r="L875" s="192">
        <f t="shared" si="146"/>
        <v>0</v>
      </c>
      <c r="M875" s="192">
        <f t="shared" si="147"/>
        <v>1.4186976866665775</v>
      </c>
      <c r="N875" s="192">
        <f t="shared" si="148"/>
        <v>1.0306204420334224</v>
      </c>
      <c r="O875" s="192">
        <v>3911.9999999999923</v>
      </c>
      <c r="P875" s="192">
        <f t="shared" si="149"/>
        <v>0</v>
      </c>
      <c r="Q875" s="192">
        <f t="shared" si="150"/>
        <v>2265.9144539894164</v>
      </c>
      <c r="R875" s="192">
        <f t="shared" si="151"/>
        <v>1646.0855460105756</v>
      </c>
      <c r="S875" s="192">
        <f t="shared" si="152"/>
        <v>0</v>
      </c>
      <c r="T875" s="192">
        <f t="shared" si="153"/>
        <v>2267.3331516760832</v>
      </c>
      <c r="U875" s="192">
        <f t="shared" si="154"/>
        <v>1647.1161664526091</v>
      </c>
    </row>
    <row r="876" spans="1:21" s="137" customFormat="1" ht="12">
      <c r="A876" s="161">
        <v>2018</v>
      </c>
      <c r="B876" s="161" t="s">
        <v>396</v>
      </c>
      <c r="C876" s="161" t="s">
        <v>397</v>
      </c>
      <c r="D876" s="161" t="s">
        <v>586</v>
      </c>
      <c r="E876" s="161" t="s">
        <v>130</v>
      </c>
      <c r="F876" s="192">
        <v>83.619567472041652</v>
      </c>
      <c r="G876" s="192">
        <v>83.614313007999996</v>
      </c>
      <c r="H876" s="192">
        <v>5.2544640416499998E-3</v>
      </c>
      <c r="I876" s="193">
        <f t="shared" si="144"/>
        <v>0.99993716226715224</v>
      </c>
      <c r="J876" s="193">
        <f t="shared" si="145"/>
        <v>6.2837732847764727E-5</v>
      </c>
      <c r="K876" s="138">
        <v>7.3479543861099996</v>
      </c>
      <c r="L876" s="192">
        <f t="shared" si="146"/>
        <v>0</v>
      </c>
      <c r="M876" s="192">
        <f t="shared" si="147"/>
        <v>7.3474926573153079</v>
      </c>
      <c r="N876" s="192">
        <f t="shared" si="148"/>
        <v>4.6172879469194122E-4</v>
      </c>
      <c r="O876" s="192">
        <v>7178.9999999999873</v>
      </c>
      <c r="P876" s="192">
        <f t="shared" si="149"/>
        <v>0</v>
      </c>
      <c r="Q876" s="192">
        <f t="shared" si="150"/>
        <v>7178.5488879158729</v>
      </c>
      <c r="R876" s="192">
        <f t="shared" si="151"/>
        <v>0.4511120841141022</v>
      </c>
      <c r="S876" s="192">
        <f t="shared" si="152"/>
        <v>0</v>
      </c>
      <c r="T876" s="192">
        <f t="shared" si="153"/>
        <v>7185.8963805731883</v>
      </c>
      <c r="U876" s="192">
        <f t="shared" si="154"/>
        <v>0.45157381290879411</v>
      </c>
    </row>
    <row r="877" spans="1:21" s="137" customFormat="1" ht="12">
      <c r="A877" s="161">
        <v>2019</v>
      </c>
      <c r="B877" s="161" t="s">
        <v>396</v>
      </c>
      <c r="C877" s="161" t="s">
        <v>397</v>
      </c>
      <c r="D877" s="161" t="s">
        <v>586</v>
      </c>
      <c r="E877" s="161" t="s">
        <v>130</v>
      </c>
      <c r="F877" s="192">
        <v>41.526869689959995</v>
      </c>
      <c r="G877" s="192">
        <v>39.368712984699997</v>
      </c>
      <c r="H877" s="192">
        <v>2.1581567052600001</v>
      </c>
      <c r="I877" s="193">
        <f t="shared" si="144"/>
        <v>0.94802987267345662</v>
      </c>
      <c r="J877" s="193">
        <f t="shared" si="145"/>
        <v>5.1970127326543381E-2</v>
      </c>
      <c r="K877" s="138">
        <v>0</v>
      </c>
      <c r="L877" s="192">
        <f t="shared" si="146"/>
        <v>0</v>
      </c>
      <c r="M877" s="192">
        <f t="shared" si="147"/>
        <v>0</v>
      </c>
      <c r="N877" s="192">
        <f t="shared" si="148"/>
        <v>0</v>
      </c>
      <c r="O877" s="192">
        <v>2013.9199990331642</v>
      </c>
      <c r="P877" s="192">
        <f t="shared" si="149"/>
        <v>0</v>
      </c>
      <c r="Q877" s="192">
        <f t="shared" si="150"/>
        <v>1909.2563202579386</v>
      </c>
      <c r="R877" s="192">
        <f t="shared" si="151"/>
        <v>104.66367877522566</v>
      </c>
      <c r="S877" s="192">
        <f t="shared" si="152"/>
        <v>0</v>
      </c>
      <c r="T877" s="192">
        <f t="shared" si="153"/>
        <v>1909.2563202579386</v>
      </c>
      <c r="U877" s="192">
        <f t="shared" si="154"/>
        <v>104.66367877522566</v>
      </c>
    </row>
    <row r="878" spans="1:21" s="137" customFormat="1" ht="12">
      <c r="A878" s="161">
        <v>2020</v>
      </c>
      <c r="B878" s="161" t="s">
        <v>396</v>
      </c>
      <c r="C878" s="161" t="s">
        <v>397</v>
      </c>
      <c r="D878" s="161" t="s">
        <v>586</v>
      </c>
      <c r="E878" s="161" t="s">
        <v>130</v>
      </c>
      <c r="F878" s="192">
        <v>61.699679634878251</v>
      </c>
      <c r="G878" s="192">
        <v>61.699524736599997</v>
      </c>
      <c r="H878" s="192">
        <v>1.5489827825500001E-4</v>
      </c>
      <c r="I878" s="193">
        <f t="shared" si="144"/>
        <v>0.99999748948002376</v>
      </c>
      <c r="J878" s="193">
        <f t="shared" si="145"/>
        <v>2.5105199762398556E-6</v>
      </c>
      <c r="K878" s="138">
        <v>1.8369885965299999</v>
      </c>
      <c r="L878" s="192">
        <f t="shared" si="146"/>
        <v>0</v>
      </c>
      <c r="M878" s="192">
        <f t="shared" si="147"/>
        <v>1.8369839847334322</v>
      </c>
      <c r="N878" s="192">
        <f t="shared" si="148"/>
        <v>4.6117965677133809E-6</v>
      </c>
      <c r="O878" s="192">
        <v>3938.5197281327273</v>
      </c>
      <c r="P878" s="192">
        <f t="shared" si="149"/>
        <v>0</v>
      </c>
      <c r="Q878" s="192">
        <f t="shared" si="150"/>
        <v>3938.5098404002729</v>
      </c>
      <c r="R878" s="192">
        <f t="shared" si="151"/>
        <v>9.8877324542919771E-3</v>
      </c>
      <c r="S878" s="192">
        <f t="shared" si="152"/>
        <v>0</v>
      </c>
      <c r="T878" s="192">
        <f t="shared" si="153"/>
        <v>3940.3468243850061</v>
      </c>
      <c r="U878" s="192">
        <f t="shared" si="154"/>
        <v>9.8923442508596898E-3</v>
      </c>
    </row>
    <row r="879" spans="1:21" s="137" customFormat="1" ht="12">
      <c r="A879" s="161">
        <v>2021</v>
      </c>
      <c r="B879" s="161" t="s">
        <v>396</v>
      </c>
      <c r="C879" s="161" t="s">
        <v>397</v>
      </c>
      <c r="D879" s="161" t="s">
        <v>591</v>
      </c>
      <c r="E879" s="161" t="s">
        <v>130</v>
      </c>
      <c r="F879" s="192">
        <v>97.212031518700002</v>
      </c>
      <c r="G879" s="192">
        <v>42.109774961200003</v>
      </c>
      <c r="H879" s="192">
        <v>55.102256557499999</v>
      </c>
      <c r="I879" s="193">
        <f t="shared" si="144"/>
        <v>0.43317451866130008</v>
      </c>
      <c r="J879" s="193">
        <f t="shared" si="145"/>
        <v>0.56682548133869992</v>
      </c>
      <c r="K879" s="138">
        <v>0</v>
      </c>
      <c r="L879" s="192">
        <f t="shared" si="146"/>
        <v>0</v>
      </c>
      <c r="M879" s="192">
        <f t="shared" si="147"/>
        <v>0</v>
      </c>
      <c r="N879" s="192">
        <f t="shared" si="148"/>
        <v>0</v>
      </c>
      <c r="O879" s="192">
        <v>4488.486149314047</v>
      </c>
      <c r="P879" s="192">
        <f t="shared" si="149"/>
        <v>0</v>
      </c>
      <c r="Q879" s="192">
        <f t="shared" si="150"/>
        <v>1944.2978272470245</v>
      </c>
      <c r="R879" s="192">
        <f t="shared" si="151"/>
        <v>2544.1883220670225</v>
      </c>
      <c r="S879" s="192">
        <f t="shared" si="152"/>
        <v>0</v>
      </c>
      <c r="T879" s="192">
        <f t="shared" si="153"/>
        <v>1944.2978272470245</v>
      </c>
      <c r="U879" s="192">
        <f t="shared" si="154"/>
        <v>2544.1883220670225</v>
      </c>
    </row>
    <row r="880" spans="1:21" s="137" customFormat="1" ht="12">
      <c r="A880" s="161">
        <v>2022</v>
      </c>
      <c r="B880" s="161" t="s">
        <v>396</v>
      </c>
      <c r="C880" s="161" t="s">
        <v>397</v>
      </c>
      <c r="D880" s="161" t="s">
        <v>591</v>
      </c>
      <c r="E880" s="161" t="s">
        <v>130</v>
      </c>
      <c r="F880" s="192">
        <v>55.072775517561134</v>
      </c>
      <c r="G880" s="192">
        <v>55.071588146000003</v>
      </c>
      <c r="H880" s="192">
        <v>1.1873715611300001E-3</v>
      </c>
      <c r="I880" s="193">
        <f t="shared" si="144"/>
        <v>0.99997843995422475</v>
      </c>
      <c r="J880" s="193">
        <f t="shared" si="145"/>
        <v>2.1560045775248504E-5</v>
      </c>
      <c r="K880" s="138">
        <v>0</v>
      </c>
      <c r="L880" s="192">
        <f t="shared" si="146"/>
        <v>0</v>
      </c>
      <c r="M880" s="192">
        <f t="shared" si="147"/>
        <v>0</v>
      </c>
      <c r="N880" s="192">
        <f t="shared" si="148"/>
        <v>0</v>
      </c>
      <c r="O880" s="192">
        <v>2376.3037469597821</v>
      </c>
      <c r="P880" s="192">
        <f t="shared" si="149"/>
        <v>0</v>
      </c>
      <c r="Q880" s="192">
        <f t="shared" si="150"/>
        <v>2376.2525137422217</v>
      </c>
      <c r="R880" s="192">
        <f t="shared" si="151"/>
        <v>5.123321756034744E-2</v>
      </c>
      <c r="S880" s="192">
        <f t="shared" si="152"/>
        <v>0</v>
      </c>
      <c r="T880" s="192">
        <f t="shared" si="153"/>
        <v>2376.2525137422217</v>
      </c>
      <c r="U880" s="192">
        <f t="shared" si="154"/>
        <v>5.123321756034744E-2</v>
      </c>
    </row>
    <row r="881" spans="1:21" s="137" customFormat="1" ht="12">
      <c r="A881" s="161">
        <v>2023</v>
      </c>
      <c r="B881" s="161" t="s">
        <v>396</v>
      </c>
      <c r="C881" s="161" t="s">
        <v>397</v>
      </c>
      <c r="D881" s="161" t="s">
        <v>591</v>
      </c>
      <c r="E881" s="161" t="s">
        <v>130</v>
      </c>
      <c r="F881" s="192">
        <v>61.253453827800001</v>
      </c>
      <c r="G881" s="192">
        <v>30.997478194200003</v>
      </c>
      <c r="H881" s="192">
        <v>30.255975633599999</v>
      </c>
      <c r="I881" s="193">
        <f t="shared" si="144"/>
        <v>0.50605274081919172</v>
      </c>
      <c r="J881" s="193">
        <f t="shared" si="145"/>
        <v>0.49394725918080828</v>
      </c>
      <c r="K881" s="138">
        <v>0</v>
      </c>
      <c r="L881" s="192">
        <f t="shared" si="146"/>
        <v>0</v>
      </c>
      <c r="M881" s="192">
        <f t="shared" si="147"/>
        <v>0</v>
      </c>
      <c r="N881" s="192">
        <f t="shared" si="148"/>
        <v>0</v>
      </c>
      <c r="O881" s="192">
        <v>2778.3258938739768</v>
      </c>
      <c r="P881" s="192">
        <f t="shared" si="149"/>
        <v>0</v>
      </c>
      <c r="Q881" s="192">
        <f t="shared" si="150"/>
        <v>1405.9794334838568</v>
      </c>
      <c r="R881" s="192">
        <f t="shared" si="151"/>
        <v>1372.34646039012</v>
      </c>
      <c r="S881" s="192">
        <f t="shared" si="152"/>
        <v>0</v>
      </c>
      <c r="T881" s="192">
        <f t="shared" si="153"/>
        <v>1405.9794334838568</v>
      </c>
      <c r="U881" s="192">
        <f t="shared" si="154"/>
        <v>1372.34646039012</v>
      </c>
    </row>
    <row r="882" spans="1:21" s="137" customFormat="1" ht="12">
      <c r="A882" s="161">
        <v>2024</v>
      </c>
      <c r="B882" s="161" t="s">
        <v>396</v>
      </c>
      <c r="C882" s="161" t="s">
        <v>397</v>
      </c>
      <c r="D882" s="161" t="s">
        <v>591</v>
      </c>
      <c r="E882" s="161" t="s">
        <v>130</v>
      </c>
      <c r="F882" s="192">
        <v>23.427854606233002</v>
      </c>
      <c r="G882" s="192">
        <v>0.29781161453299987</v>
      </c>
      <c r="H882" s="192">
        <v>23.130042991700002</v>
      </c>
      <c r="I882" s="193">
        <f t="shared" si="144"/>
        <v>1.2711860285054305E-2</v>
      </c>
      <c r="J882" s="193">
        <f t="shared" si="145"/>
        <v>0.98728813971494567</v>
      </c>
      <c r="K882" s="138">
        <v>0</v>
      </c>
      <c r="L882" s="192">
        <f t="shared" si="146"/>
        <v>0</v>
      </c>
      <c r="M882" s="192">
        <f t="shared" si="147"/>
        <v>0</v>
      </c>
      <c r="N882" s="192">
        <f t="shared" si="148"/>
        <v>0</v>
      </c>
      <c r="O882" s="192">
        <v>182.30610697829093</v>
      </c>
      <c r="P882" s="192">
        <f t="shared" si="149"/>
        <v>0</v>
      </c>
      <c r="Q882" s="192">
        <f t="shared" si="150"/>
        <v>2.3174497610201978</v>
      </c>
      <c r="R882" s="192">
        <f t="shared" si="151"/>
        <v>179.98865721727071</v>
      </c>
      <c r="S882" s="192">
        <f t="shared" si="152"/>
        <v>0</v>
      </c>
      <c r="T882" s="192">
        <f t="shared" si="153"/>
        <v>2.3174497610201978</v>
      </c>
      <c r="U882" s="192">
        <f t="shared" si="154"/>
        <v>179.98865721727071</v>
      </c>
    </row>
    <row r="883" spans="1:21" s="137" customFormat="1" ht="12">
      <c r="A883" s="161">
        <v>2025</v>
      </c>
      <c r="B883" s="161" t="s">
        <v>396</v>
      </c>
      <c r="C883" s="161" t="s">
        <v>397</v>
      </c>
      <c r="D883" s="161" t="s">
        <v>591</v>
      </c>
      <c r="E883" s="161" t="s">
        <v>130</v>
      </c>
      <c r="F883" s="192">
        <v>28.889530584399999</v>
      </c>
      <c r="G883" s="192">
        <v>1.4439409490999999</v>
      </c>
      <c r="H883" s="192">
        <v>27.445589635299999</v>
      </c>
      <c r="I883" s="193">
        <f t="shared" si="144"/>
        <v>4.9981461099949845E-2</v>
      </c>
      <c r="J883" s="193">
        <f t="shared" si="145"/>
        <v>0.95001853890005017</v>
      </c>
      <c r="K883" s="138">
        <v>0</v>
      </c>
      <c r="L883" s="192">
        <f t="shared" si="146"/>
        <v>0</v>
      </c>
      <c r="M883" s="192">
        <f t="shared" si="147"/>
        <v>0</v>
      </c>
      <c r="N883" s="192">
        <f t="shared" si="148"/>
        <v>0</v>
      </c>
      <c r="O883" s="192">
        <v>59.415007478733529</v>
      </c>
      <c r="P883" s="192">
        <f t="shared" si="149"/>
        <v>0</v>
      </c>
      <c r="Q883" s="192">
        <f t="shared" si="150"/>
        <v>2.9696488850515488</v>
      </c>
      <c r="R883" s="192">
        <f t="shared" si="151"/>
        <v>56.445358593681981</v>
      </c>
      <c r="S883" s="192">
        <f t="shared" si="152"/>
        <v>0</v>
      </c>
      <c r="T883" s="192">
        <f t="shared" si="153"/>
        <v>2.9696488850515488</v>
      </c>
      <c r="U883" s="192">
        <f t="shared" si="154"/>
        <v>56.445358593681981</v>
      </c>
    </row>
    <row r="884" spans="1:21" s="137" customFormat="1" ht="12">
      <c r="A884" s="161">
        <v>2026</v>
      </c>
      <c r="B884" s="161" t="s">
        <v>396</v>
      </c>
      <c r="C884" s="161" t="s">
        <v>397</v>
      </c>
      <c r="D884" s="161" t="s">
        <v>591</v>
      </c>
      <c r="E884" s="161" t="s">
        <v>130</v>
      </c>
      <c r="F884" s="192">
        <v>54.13412989839</v>
      </c>
      <c r="G884" s="192">
        <v>1.5436464650899993</v>
      </c>
      <c r="H884" s="192">
        <v>52.590483433300001</v>
      </c>
      <c r="I884" s="193">
        <f t="shared" si="144"/>
        <v>2.8515217072619999E-2</v>
      </c>
      <c r="J884" s="193">
        <f t="shared" si="145"/>
        <v>0.97148478292738005</v>
      </c>
      <c r="K884" s="138">
        <v>0</v>
      </c>
      <c r="L884" s="192">
        <f t="shared" si="146"/>
        <v>0</v>
      </c>
      <c r="M884" s="192">
        <f t="shared" si="147"/>
        <v>0</v>
      </c>
      <c r="N884" s="192">
        <f t="shared" si="148"/>
        <v>0</v>
      </c>
      <c r="O884" s="192">
        <v>2390.0351320284458</v>
      </c>
      <c r="P884" s="192">
        <f t="shared" si="149"/>
        <v>0</v>
      </c>
      <c r="Q884" s="192">
        <f t="shared" si="150"/>
        <v>68.152370600979125</v>
      </c>
      <c r="R884" s="192">
        <f t="shared" si="151"/>
        <v>2321.8827614274669</v>
      </c>
      <c r="S884" s="192">
        <f t="shared" si="152"/>
        <v>0</v>
      </c>
      <c r="T884" s="192">
        <f t="shared" si="153"/>
        <v>68.152370600979125</v>
      </c>
      <c r="U884" s="192">
        <f t="shared" si="154"/>
        <v>2321.8827614274669</v>
      </c>
    </row>
    <row r="885" spans="1:21" s="137" customFormat="1" ht="12">
      <c r="A885" s="161">
        <v>2027</v>
      </c>
      <c r="B885" s="161" t="s">
        <v>396</v>
      </c>
      <c r="C885" s="161" t="s">
        <v>397</v>
      </c>
      <c r="D885" s="161" t="s">
        <v>592</v>
      </c>
      <c r="E885" s="161" t="s">
        <v>130</v>
      </c>
      <c r="F885" s="192">
        <v>53.476729005080003</v>
      </c>
      <c r="G885" s="192">
        <v>53.363855394200002</v>
      </c>
      <c r="H885" s="192">
        <v>0.11287361088</v>
      </c>
      <c r="I885" s="193">
        <f t="shared" si="144"/>
        <v>0.99788929478335742</v>
      </c>
      <c r="J885" s="193">
        <f t="shared" si="145"/>
        <v>2.1107052166425833E-3</v>
      </c>
      <c r="K885" s="138">
        <v>0</v>
      </c>
      <c r="L885" s="192">
        <f t="shared" si="146"/>
        <v>0</v>
      </c>
      <c r="M885" s="192">
        <f t="shared" si="147"/>
        <v>0</v>
      </c>
      <c r="N885" s="192">
        <f t="shared" si="148"/>
        <v>0</v>
      </c>
      <c r="O885" s="192">
        <v>92.353768421415253</v>
      </c>
      <c r="P885" s="192">
        <f t="shared" si="149"/>
        <v>0</v>
      </c>
      <c r="Q885" s="192">
        <f t="shared" si="150"/>
        <v>92.158836840631565</v>
      </c>
      <c r="R885" s="192">
        <f t="shared" si="151"/>
        <v>0.19493158078368225</v>
      </c>
      <c r="S885" s="192">
        <f t="shared" si="152"/>
        <v>0</v>
      </c>
      <c r="T885" s="192">
        <f t="shared" si="153"/>
        <v>92.158836840631565</v>
      </c>
      <c r="U885" s="192">
        <f t="shared" si="154"/>
        <v>0.19493158078368225</v>
      </c>
    </row>
    <row r="886" spans="1:21" s="137" customFormat="1" ht="12">
      <c r="A886" s="161">
        <v>2028</v>
      </c>
      <c r="B886" s="161" t="s">
        <v>396</v>
      </c>
      <c r="C886" s="161" t="s">
        <v>397</v>
      </c>
      <c r="D886" s="161" t="s">
        <v>592</v>
      </c>
      <c r="E886" s="161" t="s">
        <v>130</v>
      </c>
      <c r="F886" s="192">
        <v>45.657818710539999</v>
      </c>
      <c r="G886" s="192">
        <v>2.1152290310400019</v>
      </c>
      <c r="H886" s="192">
        <v>43.542589679499997</v>
      </c>
      <c r="I886" s="193">
        <f t="shared" si="144"/>
        <v>4.6327859954284373E-2</v>
      </c>
      <c r="J886" s="193">
        <f t="shared" si="145"/>
        <v>0.95367214004571565</v>
      </c>
      <c r="K886" s="138">
        <v>0</v>
      </c>
      <c r="L886" s="192">
        <f t="shared" si="146"/>
        <v>0</v>
      </c>
      <c r="M886" s="192">
        <f t="shared" si="147"/>
        <v>0</v>
      </c>
      <c r="N886" s="192">
        <f t="shared" si="148"/>
        <v>0</v>
      </c>
      <c r="O886" s="192">
        <v>221.72712224547374</v>
      </c>
      <c r="P886" s="192">
        <f t="shared" si="149"/>
        <v>0</v>
      </c>
      <c r="Q886" s="192">
        <f t="shared" si="150"/>
        <v>10.272143067454799</v>
      </c>
      <c r="R886" s="192">
        <f t="shared" si="151"/>
        <v>211.45497917801893</v>
      </c>
      <c r="S886" s="192">
        <f t="shared" si="152"/>
        <v>0</v>
      </c>
      <c r="T886" s="192">
        <f t="shared" si="153"/>
        <v>10.272143067454799</v>
      </c>
      <c r="U886" s="192">
        <f t="shared" si="154"/>
        <v>211.45497917801893</v>
      </c>
    </row>
    <row r="887" spans="1:21" s="137" customFormat="1" ht="12">
      <c r="A887" s="161">
        <v>2029</v>
      </c>
      <c r="B887" s="161" t="s">
        <v>396</v>
      </c>
      <c r="C887" s="161" t="s">
        <v>397</v>
      </c>
      <c r="D887" s="161" t="s">
        <v>593</v>
      </c>
      <c r="E887" s="161" t="s">
        <v>130</v>
      </c>
      <c r="F887" s="192">
        <v>32.458185614199998</v>
      </c>
      <c r="G887" s="192">
        <v>1.8981800860999982</v>
      </c>
      <c r="H887" s="192">
        <v>30.5600055281</v>
      </c>
      <c r="I887" s="193">
        <f t="shared" si="144"/>
        <v>5.8480782279757844E-2</v>
      </c>
      <c r="J887" s="193">
        <f t="shared" si="145"/>
        <v>0.94151921772024216</v>
      </c>
      <c r="K887" s="138">
        <v>0</v>
      </c>
      <c r="L887" s="192">
        <f t="shared" si="146"/>
        <v>0</v>
      </c>
      <c r="M887" s="192">
        <f t="shared" si="147"/>
        <v>0</v>
      </c>
      <c r="N887" s="192">
        <f t="shared" si="148"/>
        <v>0</v>
      </c>
      <c r="O887" s="192">
        <v>99.747214253982818</v>
      </c>
      <c r="P887" s="192">
        <f t="shared" si="149"/>
        <v>0</v>
      </c>
      <c r="Q887" s="192">
        <f t="shared" si="150"/>
        <v>5.8332951197995273</v>
      </c>
      <c r="R887" s="192">
        <f t="shared" si="151"/>
        <v>93.913919134183288</v>
      </c>
      <c r="S887" s="192">
        <f t="shared" si="152"/>
        <v>0</v>
      </c>
      <c r="T887" s="192">
        <f t="shared" si="153"/>
        <v>5.8332951197995273</v>
      </c>
      <c r="U887" s="192">
        <f t="shared" si="154"/>
        <v>93.913919134183288</v>
      </c>
    </row>
    <row r="888" spans="1:21" s="137" customFormat="1" ht="12">
      <c r="A888" s="161">
        <v>2030</v>
      </c>
      <c r="B888" s="161" t="s">
        <v>396</v>
      </c>
      <c r="C888" s="161" t="s">
        <v>397</v>
      </c>
      <c r="D888" s="161" t="s">
        <v>593</v>
      </c>
      <c r="E888" s="161" t="s">
        <v>130</v>
      </c>
      <c r="F888" s="192">
        <v>52.706542142753001</v>
      </c>
      <c r="G888" s="192">
        <v>52.575254801100002</v>
      </c>
      <c r="H888" s="192">
        <v>0.13128734165299999</v>
      </c>
      <c r="I888" s="193">
        <f t="shared" si="144"/>
        <v>0.99750908831587903</v>
      </c>
      <c r="J888" s="193">
        <f t="shared" si="145"/>
        <v>2.4909116841209666E-3</v>
      </c>
      <c r="K888" s="138">
        <v>0</v>
      </c>
      <c r="L888" s="192">
        <f t="shared" si="146"/>
        <v>0</v>
      </c>
      <c r="M888" s="192">
        <f t="shared" si="147"/>
        <v>0</v>
      </c>
      <c r="N888" s="192">
        <f t="shared" si="148"/>
        <v>0</v>
      </c>
      <c r="O888" s="192">
        <v>3114.4907772633555</v>
      </c>
      <c r="P888" s="192">
        <f t="shared" si="149"/>
        <v>0</v>
      </c>
      <c r="Q888" s="192">
        <f t="shared" si="150"/>
        <v>3106.7328557961832</v>
      </c>
      <c r="R888" s="192">
        <f t="shared" si="151"/>
        <v>7.7579214671722836</v>
      </c>
      <c r="S888" s="192">
        <f t="shared" si="152"/>
        <v>0</v>
      </c>
      <c r="T888" s="192">
        <f t="shared" si="153"/>
        <v>3106.7328557961832</v>
      </c>
      <c r="U888" s="192">
        <f t="shared" si="154"/>
        <v>7.7579214671722836</v>
      </c>
    </row>
    <row r="889" spans="1:21" s="137" customFormat="1" ht="12">
      <c r="A889" s="161">
        <v>2031</v>
      </c>
      <c r="B889" s="161" t="s">
        <v>396</v>
      </c>
      <c r="C889" s="161" t="s">
        <v>397</v>
      </c>
      <c r="D889" s="161" t="s">
        <v>591</v>
      </c>
      <c r="E889" s="161" t="s">
        <v>130</v>
      </c>
      <c r="F889" s="192">
        <v>51.462648097660001</v>
      </c>
      <c r="G889" s="192">
        <v>42.475104174400002</v>
      </c>
      <c r="H889" s="192">
        <v>8.9875439232600005</v>
      </c>
      <c r="I889" s="193">
        <f t="shared" si="144"/>
        <v>0.82535791966623151</v>
      </c>
      <c r="J889" s="193">
        <f t="shared" si="145"/>
        <v>0.17464208033376849</v>
      </c>
      <c r="K889" s="138">
        <v>0</v>
      </c>
      <c r="L889" s="192">
        <f t="shared" si="146"/>
        <v>0</v>
      </c>
      <c r="M889" s="192">
        <f t="shared" si="147"/>
        <v>0</v>
      </c>
      <c r="N889" s="192">
        <f t="shared" si="148"/>
        <v>0</v>
      </c>
      <c r="O889" s="192">
        <v>163.22533089474251</v>
      </c>
      <c r="P889" s="192">
        <f t="shared" si="149"/>
        <v>0</v>
      </c>
      <c r="Q889" s="192">
        <f t="shared" si="150"/>
        <v>134.71931954411696</v>
      </c>
      <c r="R889" s="192">
        <f t="shared" si="151"/>
        <v>28.506011350625567</v>
      </c>
      <c r="S889" s="192">
        <f t="shared" si="152"/>
        <v>0</v>
      </c>
      <c r="T889" s="192">
        <f t="shared" si="153"/>
        <v>134.71931954411696</v>
      </c>
      <c r="U889" s="192">
        <f t="shared" si="154"/>
        <v>28.506011350625567</v>
      </c>
    </row>
    <row r="890" spans="1:21" s="137" customFormat="1" ht="12">
      <c r="A890" s="161">
        <v>2032</v>
      </c>
      <c r="B890" s="161" t="s">
        <v>396</v>
      </c>
      <c r="C890" s="161" t="s">
        <v>397</v>
      </c>
      <c r="D890" s="161" t="s">
        <v>587</v>
      </c>
      <c r="E890" s="161" t="s">
        <v>130</v>
      </c>
      <c r="F890" s="192">
        <v>4.9563870685199998</v>
      </c>
      <c r="G890" s="192">
        <v>4.9563870685199998</v>
      </c>
      <c r="H890" s="192">
        <v>0</v>
      </c>
      <c r="I890" s="193">
        <f t="shared" si="144"/>
        <v>1</v>
      </c>
      <c r="J890" s="193">
        <f t="shared" si="145"/>
        <v>0</v>
      </c>
      <c r="K890" s="138">
        <v>0.61232953217599995</v>
      </c>
      <c r="L890" s="192">
        <f t="shared" si="146"/>
        <v>0</v>
      </c>
      <c r="M890" s="192">
        <f t="shared" si="147"/>
        <v>0.61232953217599995</v>
      </c>
      <c r="N890" s="192">
        <f t="shared" si="148"/>
        <v>0</v>
      </c>
      <c r="O890" s="192">
        <v>107.90242228862809</v>
      </c>
      <c r="P890" s="192">
        <f t="shared" si="149"/>
        <v>0</v>
      </c>
      <c r="Q890" s="192">
        <f t="shared" si="150"/>
        <v>107.90242228862809</v>
      </c>
      <c r="R890" s="192">
        <f t="shared" si="151"/>
        <v>0</v>
      </c>
      <c r="S890" s="192">
        <f t="shared" si="152"/>
        <v>0</v>
      </c>
      <c r="T890" s="192">
        <f t="shared" si="153"/>
        <v>108.51475182080409</v>
      </c>
      <c r="U890" s="192">
        <f t="shared" si="154"/>
        <v>0</v>
      </c>
    </row>
    <row r="891" spans="1:21" s="137" customFormat="1" ht="12">
      <c r="A891" s="161">
        <v>2033</v>
      </c>
      <c r="B891" s="161" t="s">
        <v>396</v>
      </c>
      <c r="C891" s="161" t="s">
        <v>397</v>
      </c>
      <c r="D891" s="161" t="s">
        <v>593</v>
      </c>
      <c r="E891" s="161" t="s">
        <v>130</v>
      </c>
      <c r="F891" s="192">
        <v>29.344481255250997</v>
      </c>
      <c r="G891" s="192">
        <v>0.58699368125099838</v>
      </c>
      <c r="H891" s="192">
        <v>28.757487573999999</v>
      </c>
      <c r="I891" s="193">
        <f t="shared" si="144"/>
        <v>2.0003546020973189E-2</v>
      </c>
      <c r="J891" s="193">
        <f t="shared" si="145"/>
        <v>0.97999645397902679</v>
      </c>
      <c r="K891" s="138">
        <v>30.164232532900002</v>
      </c>
      <c r="L891" s="192">
        <f t="shared" si="146"/>
        <v>0</v>
      </c>
      <c r="M891" s="192">
        <f t="shared" si="147"/>
        <v>0.6033916136592018</v>
      </c>
      <c r="N891" s="192">
        <f t="shared" si="148"/>
        <v>29.5608409192408</v>
      </c>
      <c r="O891" s="192">
        <v>4154.9999999999882</v>
      </c>
      <c r="P891" s="192">
        <f t="shared" si="149"/>
        <v>0</v>
      </c>
      <c r="Q891" s="192">
        <f t="shared" si="150"/>
        <v>83.114733717143366</v>
      </c>
      <c r="R891" s="192">
        <f t="shared" si="151"/>
        <v>4071.8852662828449</v>
      </c>
      <c r="S891" s="192">
        <f t="shared" si="152"/>
        <v>0</v>
      </c>
      <c r="T891" s="192">
        <f t="shared" si="153"/>
        <v>83.718125330802565</v>
      </c>
      <c r="U891" s="192">
        <f t="shared" si="154"/>
        <v>4101.4461072020858</v>
      </c>
    </row>
    <row r="892" spans="1:21" s="137" customFormat="1" ht="12">
      <c r="A892" s="161">
        <v>2035</v>
      </c>
      <c r="B892" s="161" t="s">
        <v>396</v>
      </c>
      <c r="C892" s="161" t="s">
        <v>397</v>
      </c>
      <c r="D892" s="161" t="s">
        <v>594</v>
      </c>
      <c r="E892" s="161" t="s">
        <v>130</v>
      </c>
      <c r="F892" s="192">
        <v>20.831553122940001</v>
      </c>
      <c r="G892" s="192">
        <v>19.202235720600001</v>
      </c>
      <c r="H892" s="192">
        <v>1.6293174023400001</v>
      </c>
      <c r="I892" s="193">
        <f t="shared" si="144"/>
        <v>0.92178608130059336</v>
      </c>
      <c r="J892" s="193">
        <f t="shared" si="145"/>
        <v>7.8213918699406637E-2</v>
      </c>
      <c r="K892" s="138">
        <v>7.96028391829</v>
      </c>
      <c r="L892" s="192">
        <f t="shared" si="146"/>
        <v>0</v>
      </c>
      <c r="M892" s="192">
        <f t="shared" si="147"/>
        <v>7.3376789190806715</v>
      </c>
      <c r="N892" s="192">
        <f t="shared" si="148"/>
        <v>0.62260499920932821</v>
      </c>
      <c r="O892" s="192">
        <v>2841.9647959106965</v>
      </c>
      <c r="P892" s="192">
        <f t="shared" si="149"/>
        <v>0</v>
      </c>
      <c r="Q892" s="192">
        <f t="shared" si="150"/>
        <v>2619.6835924167613</v>
      </c>
      <c r="R892" s="192">
        <f t="shared" si="151"/>
        <v>222.28120349393498</v>
      </c>
      <c r="S892" s="192">
        <f t="shared" si="152"/>
        <v>0</v>
      </c>
      <c r="T892" s="192">
        <f t="shared" si="153"/>
        <v>2627.0212713358419</v>
      </c>
      <c r="U892" s="192">
        <f t="shared" si="154"/>
        <v>222.90380849314431</v>
      </c>
    </row>
    <row r="893" spans="1:21" s="137" customFormat="1" ht="12">
      <c r="A893" s="161">
        <v>2036</v>
      </c>
      <c r="B893" s="161" t="s">
        <v>396</v>
      </c>
      <c r="C893" s="161" t="s">
        <v>397</v>
      </c>
      <c r="D893" s="161" t="s">
        <v>587</v>
      </c>
      <c r="E893" s="161" t="s">
        <v>130</v>
      </c>
      <c r="F893" s="192">
        <v>11.0396776761</v>
      </c>
      <c r="G893" s="192">
        <v>11.0396776761</v>
      </c>
      <c r="H893" s="192">
        <v>0</v>
      </c>
      <c r="I893" s="193">
        <f t="shared" si="144"/>
        <v>1</v>
      </c>
      <c r="J893" s="193">
        <f t="shared" si="145"/>
        <v>0</v>
      </c>
      <c r="K893" s="138">
        <v>0</v>
      </c>
      <c r="L893" s="192">
        <f t="shared" si="146"/>
        <v>0</v>
      </c>
      <c r="M893" s="192">
        <f t="shared" si="147"/>
        <v>0</v>
      </c>
      <c r="N893" s="192">
        <f t="shared" si="148"/>
        <v>0</v>
      </c>
      <c r="O893" s="192">
        <v>109.47233319079761</v>
      </c>
      <c r="P893" s="192">
        <f t="shared" si="149"/>
        <v>0</v>
      </c>
      <c r="Q893" s="192">
        <f t="shared" si="150"/>
        <v>109.47233319079761</v>
      </c>
      <c r="R893" s="192">
        <f t="shared" si="151"/>
        <v>0</v>
      </c>
      <c r="S893" s="192">
        <f t="shared" si="152"/>
        <v>0</v>
      </c>
      <c r="T893" s="192">
        <f t="shared" si="153"/>
        <v>109.47233319079761</v>
      </c>
      <c r="U893" s="192">
        <f t="shared" si="154"/>
        <v>0</v>
      </c>
    </row>
    <row r="894" spans="1:21" s="137" customFormat="1" ht="12">
      <c r="A894" s="161">
        <v>2037</v>
      </c>
      <c r="B894" s="161" t="s">
        <v>396</v>
      </c>
      <c r="C894" s="161" t="s">
        <v>397</v>
      </c>
      <c r="D894" s="161" t="s">
        <v>591</v>
      </c>
      <c r="E894" s="161" t="s">
        <v>130</v>
      </c>
      <c r="F894" s="192">
        <v>40.220350844199999</v>
      </c>
      <c r="G894" s="192">
        <v>40.220350844199999</v>
      </c>
      <c r="H894" s="192">
        <v>0</v>
      </c>
      <c r="I894" s="193">
        <f t="shared" si="144"/>
        <v>1</v>
      </c>
      <c r="J894" s="193">
        <f t="shared" si="145"/>
        <v>0</v>
      </c>
      <c r="K894" s="138">
        <v>0</v>
      </c>
      <c r="L894" s="192">
        <f t="shared" si="146"/>
        <v>0</v>
      </c>
      <c r="M894" s="192">
        <f t="shared" si="147"/>
        <v>0</v>
      </c>
      <c r="N894" s="192">
        <f t="shared" si="148"/>
        <v>0</v>
      </c>
      <c r="O894" s="192">
        <v>489.00106196270116</v>
      </c>
      <c r="P894" s="192">
        <f t="shared" si="149"/>
        <v>0</v>
      </c>
      <c r="Q894" s="192">
        <f t="shared" si="150"/>
        <v>489.00106196270116</v>
      </c>
      <c r="R894" s="192">
        <f t="shared" si="151"/>
        <v>0</v>
      </c>
      <c r="S894" s="192">
        <f t="shared" si="152"/>
        <v>0</v>
      </c>
      <c r="T894" s="192">
        <f t="shared" si="153"/>
        <v>489.00106196270116</v>
      </c>
      <c r="U894" s="192">
        <f t="shared" si="154"/>
        <v>0</v>
      </c>
    </row>
    <row r="895" spans="1:21" s="137" customFormat="1" ht="12">
      <c r="A895" s="161">
        <v>2038</v>
      </c>
      <c r="B895" s="161" t="s">
        <v>396</v>
      </c>
      <c r="C895" s="161" t="s">
        <v>397</v>
      </c>
      <c r="D895" s="161" t="s">
        <v>591</v>
      </c>
      <c r="E895" s="161" t="s">
        <v>130</v>
      </c>
      <c r="F895" s="192">
        <v>50.930817430300003</v>
      </c>
      <c r="G895" s="192">
        <v>14.279735775500001</v>
      </c>
      <c r="H895" s="192">
        <v>36.651081654800002</v>
      </c>
      <c r="I895" s="193">
        <f t="shared" si="144"/>
        <v>0.28037515390445378</v>
      </c>
      <c r="J895" s="193">
        <f t="shared" si="145"/>
        <v>0.71962484609554622</v>
      </c>
      <c r="K895" s="138">
        <v>0</v>
      </c>
      <c r="L895" s="192">
        <f t="shared" si="146"/>
        <v>0</v>
      </c>
      <c r="M895" s="192">
        <f t="shared" si="147"/>
        <v>0</v>
      </c>
      <c r="N895" s="192">
        <f t="shared" si="148"/>
        <v>0</v>
      </c>
      <c r="O895" s="192">
        <v>97.953365092736817</v>
      </c>
      <c r="P895" s="192">
        <f t="shared" si="149"/>
        <v>0</v>
      </c>
      <c r="Q895" s="192">
        <f t="shared" si="150"/>
        <v>27.463689813335236</v>
      </c>
      <c r="R895" s="192">
        <f t="shared" si="151"/>
        <v>70.489675279401581</v>
      </c>
      <c r="S895" s="192">
        <f t="shared" si="152"/>
        <v>0</v>
      </c>
      <c r="T895" s="192">
        <f t="shared" si="153"/>
        <v>27.463689813335236</v>
      </c>
      <c r="U895" s="192">
        <f t="shared" si="154"/>
        <v>70.489675279401581</v>
      </c>
    </row>
    <row r="896" spans="1:21" s="137" customFormat="1" ht="12">
      <c r="A896" s="161">
        <v>2039</v>
      </c>
      <c r="B896" s="161" t="s">
        <v>396</v>
      </c>
      <c r="C896" s="161" t="s">
        <v>397</v>
      </c>
      <c r="D896" s="161" t="s">
        <v>593</v>
      </c>
      <c r="E896" s="161" t="s">
        <v>130</v>
      </c>
      <c r="F896" s="192">
        <v>22.168900328105</v>
      </c>
      <c r="G896" s="192">
        <v>0.30124587950500015</v>
      </c>
      <c r="H896" s="192">
        <v>21.8676544486</v>
      </c>
      <c r="I896" s="193">
        <f t="shared" si="144"/>
        <v>1.3588670391696901E-2</v>
      </c>
      <c r="J896" s="193">
        <f t="shared" si="145"/>
        <v>0.98641132960830313</v>
      </c>
      <c r="K896" s="138">
        <v>20.527997621800001</v>
      </c>
      <c r="L896" s="192">
        <f t="shared" si="146"/>
        <v>0</v>
      </c>
      <c r="M896" s="192">
        <f t="shared" si="147"/>
        <v>0.2789481934841781</v>
      </c>
      <c r="N896" s="192">
        <f t="shared" si="148"/>
        <v>20.249049428315825</v>
      </c>
      <c r="O896" s="192">
        <v>621.39706813540647</v>
      </c>
      <c r="P896" s="192">
        <f t="shared" si="149"/>
        <v>0</v>
      </c>
      <c r="Q896" s="192">
        <f t="shared" si="150"/>
        <v>8.4439599412588606</v>
      </c>
      <c r="R896" s="192">
        <f t="shared" si="151"/>
        <v>612.9531081941476</v>
      </c>
      <c r="S896" s="192">
        <f t="shared" si="152"/>
        <v>0</v>
      </c>
      <c r="T896" s="192">
        <f t="shared" si="153"/>
        <v>8.7229081347430384</v>
      </c>
      <c r="U896" s="192">
        <f t="shared" si="154"/>
        <v>633.20215762246346</v>
      </c>
    </row>
    <row r="897" spans="1:21" s="137" customFormat="1" ht="12">
      <c r="A897" s="161">
        <v>2040</v>
      </c>
      <c r="B897" s="161" t="s">
        <v>396</v>
      </c>
      <c r="C897" s="161" t="s">
        <v>397</v>
      </c>
      <c r="D897" s="161" t="s">
        <v>588</v>
      </c>
      <c r="E897" s="161" t="s">
        <v>130</v>
      </c>
      <c r="F897" s="192">
        <v>16.863448641600002</v>
      </c>
      <c r="G897" s="192">
        <v>16.863448641600002</v>
      </c>
      <c r="H897" s="192">
        <v>0</v>
      </c>
      <c r="I897" s="193">
        <f t="shared" si="144"/>
        <v>1</v>
      </c>
      <c r="J897" s="193">
        <f t="shared" si="145"/>
        <v>0</v>
      </c>
      <c r="K897" s="138">
        <v>0</v>
      </c>
      <c r="L897" s="192">
        <f t="shared" si="146"/>
        <v>0</v>
      </c>
      <c r="M897" s="192">
        <f t="shared" si="147"/>
        <v>0</v>
      </c>
      <c r="N897" s="192">
        <f t="shared" si="148"/>
        <v>0</v>
      </c>
      <c r="O897" s="192">
        <v>845.58110462023956</v>
      </c>
      <c r="P897" s="192">
        <f t="shared" si="149"/>
        <v>0</v>
      </c>
      <c r="Q897" s="192">
        <f t="shared" si="150"/>
        <v>845.58110462023956</v>
      </c>
      <c r="R897" s="192">
        <f t="shared" si="151"/>
        <v>0</v>
      </c>
      <c r="S897" s="192">
        <f t="shared" si="152"/>
        <v>0</v>
      </c>
      <c r="T897" s="192">
        <f t="shared" si="153"/>
        <v>845.58110462023956</v>
      </c>
      <c r="U897" s="192">
        <f t="shared" si="154"/>
        <v>0</v>
      </c>
    </row>
    <row r="898" spans="1:21" s="137" customFormat="1" ht="12">
      <c r="A898" s="161">
        <v>2041</v>
      </c>
      <c r="B898" s="161" t="s">
        <v>396</v>
      </c>
      <c r="C898" s="161" t="s">
        <v>397</v>
      </c>
      <c r="D898" s="161" t="s">
        <v>588</v>
      </c>
      <c r="E898" s="161" t="s">
        <v>130</v>
      </c>
      <c r="F898" s="192">
        <v>25.994297447699999</v>
      </c>
      <c r="G898" s="192">
        <v>25.994297447699999</v>
      </c>
      <c r="H898" s="192">
        <v>0</v>
      </c>
      <c r="I898" s="193">
        <f t="shared" si="144"/>
        <v>1</v>
      </c>
      <c r="J898" s="193">
        <f t="shared" si="145"/>
        <v>0</v>
      </c>
      <c r="K898" s="138">
        <v>0</v>
      </c>
      <c r="L898" s="192">
        <f t="shared" si="146"/>
        <v>0</v>
      </c>
      <c r="M898" s="192">
        <f t="shared" si="147"/>
        <v>0</v>
      </c>
      <c r="N898" s="192">
        <f t="shared" si="148"/>
        <v>0</v>
      </c>
      <c r="O898" s="192">
        <v>292.92610744086073</v>
      </c>
      <c r="P898" s="192">
        <f t="shared" si="149"/>
        <v>0</v>
      </c>
      <c r="Q898" s="192">
        <f t="shared" si="150"/>
        <v>292.92610744086073</v>
      </c>
      <c r="R898" s="192">
        <f t="shared" si="151"/>
        <v>0</v>
      </c>
      <c r="S898" s="192">
        <f t="shared" si="152"/>
        <v>0</v>
      </c>
      <c r="T898" s="192">
        <f t="shared" si="153"/>
        <v>292.92610744086073</v>
      </c>
      <c r="U898" s="192">
        <f t="shared" si="154"/>
        <v>0</v>
      </c>
    </row>
    <row r="899" spans="1:21" s="137" customFormat="1" ht="12">
      <c r="A899" s="161">
        <v>2042</v>
      </c>
      <c r="B899" s="161" t="s">
        <v>396</v>
      </c>
      <c r="C899" s="161" t="s">
        <v>397</v>
      </c>
      <c r="D899" s="161" t="s">
        <v>582</v>
      </c>
      <c r="E899" s="161" t="s">
        <v>130</v>
      </c>
      <c r="F899" s="192">
        <v>17.6655816504</v>
      </c>
      <c r="G899" s="192">
        <v>17.6655816504</v>
      </c>
      <c r="H899" s="192">
        <v>0</v>
      </c>
      <c r="I899" s="193">
        <f t="shared" si="144"/>
        <v>1</v>
      </c>
      <c r="J899" s="193">
        <f t="shared" si="145"/>
        <v>0</v>
      </c>
      <c r="K899" s="138">
        <v>35.515112866199999</v>
      </c>
      <c r="L899" s="192">
        <f t="shared" si="146"/>
        <v>0</v>
      </c>
      <c r="M899" s="192">
        <f t="shared" si="147"/>
        <v>35.515112866199999</v>
      </c>
      <c r="N899" s="192">
        <f t="shared" si="148"/>
        <v>0</v>
      </c>
      <c r="O899" s="192">
        <v>452.24502422701687</v>
      </c>
      <c r="P899" s="192">
        <f t="shared" si="149"/>
        <v>0</v>
      </c>
      <c r="Q899" s="192">
        <f t="shared" si="150"/>
        <v>452.24502422701687</v>
      </c>
      <c r="R899" s="192">
        <f t="shared" si="151"/>
        <v>0</v>
      </c>
      <c r="S899" s="192">
        <f t="shared" si="152"/>
        <v>0</v>
      </c>
      <c r="T899" s="192">
        <f t="shared" si="153"/>
        <v>487.76013709321688</v>
      </c>
      <c r="U899" s="192">
        <f t="shared" si="154"/>
        <v>0</v>
      </c>
    </row>
    <row r="900" spans="1:21" s="137" customFormat="1" ht="12">
      <c r="A900" s="161">
        <v>2103</v>
      </c>
      <c r="B900" s="161" t="s">
        <v>396</v>
      </c>
      <c r="C900" s="161" t="s">
        <v>455</v>
      </c>
      <c r="D900" s="161" t="s">
        <v>595</v>
      </c>
      <c r="E900" s="161" t="s">
        <v>130</v>
      </c>
      <c r="F900" s="192">
        <v>97.478247676799995</v>
      </c>
      <c r="G900" s="192">
        <v>0</v>
      </c>
      <c r="H900" s="192">
        <v>97.478247676799995</v>
      </c>
      <c r="I900" s="193">
        <f t="shared" si="144"/>
        <v>0</v>
      </c>
      <c r="J900" s="193">
        <f t="shared" si="145"/>
        <v>1</v>
      </c>
      <c r="K900" s="138">
        <v>6</v>
      </c>
      <c r="L900" s="192">
        <f t="shared" si="146"/>
        <v>0</v>
      </c>
      <c r="M900" s="192">
        <f t="shared" si="147"/>
        <v>0</v>
      </c>
      <c r="N900" s="192">
        <f t="shared" si="148"/>
        <v>6</v>
      </c>
      <c r="O900" s="192">
        <v>25.472944761186401</v>
      </c>
      <c r="P900" s="192">
        <f t="shared" si="149"/>
        <v>0</v>
      </c>
      <c r="Q900" s="192">
        <f t="shared" si="150"/>
        <v>0</v>
      </c>
      <c r="R900" s="192">
        <f t="shared" si="151"/>
        <v>25.472944761186401</v>
      </c>
      <c r="S900" s="192">
        <f t="shared" si="152"/>
        <v>0</v>
      </c>
      <c r="T900" s="192">
        <f t="shared" si="153"/>
        <v>0</v>
      </c>
      <c r="U900" s="192">
        <f t="shared" si="154"/>
        <v>31.472944761186401</v>
      </c>
    </row>
    <row r="901" spans="1:21" s="137" customFormat="1" ht="12">
      <c r="A901" s="161">
        <v>2104</v>
      </c>
      <c r="B901" s="161" t="s">
        <v>396</v>
      </c>
      <c r="C901" s="161" t="s">
        <v>455</v>
      </c>
      <c r="D901" s="161" t="s">
        <v>596</v>
      </c>
      <c r="E901" s="161" t="s">
        <v>130</v>
      </c>
      <c r="F901" s="192">
        <v>70.95446253771</v>
      </c>
      <c r="G901" s="192">
        <v>3.5304419879099953</v>
      </c>
      <c r="H901" s="192">
        <v>67.424020549800005</v>
      </c>
      <c r="I901" s="193">
        <f t="shared" si="144"/>
        <v>4.9756447468454569E-2</v>
      </c>
      <c r="J901" s="193">
        <f t="shared" si="145"/>
        <v>0.95024355253154547</v>
      </c>
      <c r="K901" s="138">
        <v>7</v>
      </c>
      <c r="L901" s="192">
        <f t="shared" si="146"/>
        <v>0</v>
      </c>
      <c r="M901" s="192">
        <f t="shared" si="147"/>
        <v>0.34829513227918196</v>
      </c>
      <c r="N901" s="192">
        <f t="shared" si="148"/>
        <v>6.6517048677208184</v>
      </c>
      <c r="O901" s="192">
        <v>57.379855767207793</v>
      </c>
      <c r="P901" s="192">
        <f t="shared" si="149"/>
        <v>0</v>
      </c>
      <c r="Q901" s="192">
        <f t="shared" si="150"/>
        <v>2.8550177792285747</v>
      </c>
      <c r="R901" s="192">
        <f t="shared" si="151"/>
        <v>54.524837987979218</v>
      </c>
      <c r="S901" s="192">
        <f t="shared" si="152"/>
        <v>0</v>
      </c>
      <c r="T901" s="192">
        <f t="shared" si="153"/>
        <v>3.2033129115077568</v>
      </c>
      <c r="U901" s="192">
        <f t="shared" si="154"/>
        <v>61.176542855700035</v>
      </c>
    </row>
    <row r="902" spans="1:21" s="137" customFormat="1" ht="12">
      <c r="A902" s="161">
        <v>2105</v>
      </c>
      <c r="B902" s="161" t="s">
        <v>396</v>
      </c>
      <c r="C902" s="161" t="s">
        <v>455</v>
      </c>
      <c r="D902" s="161" t="s">
        <v>597</v>
      </c>
      <c r="E902" s="161" t="s">
        <v>130</v>
      </c>
      <c r="F902" s="192">
        <v>108.38271105299999</v>
      </c>
      <c r="G902" s="192">
        <v>108.38271105299999</v>
      </c>
      <c r="H902" s="192">
        <v>0</v>
      </c>
      <c r="I902" s="193">
        <f t="shared" si="144"/>
        <v>1</v>
      </c>
      <c r="J902" s="193">
        <f t="shared" si="145"/>
        <v>0</v>
      </c>
      <c r="K902" s="138">
        <v>6946.54</v>
      </c>
      <c r="L902" s="192">
        <f t="shared" si="146"/>
        <v>0</v>
      </c>
      <c r="M902" s="192">
        <f t="shared" si="147"/>
        <v>6946.54</v>
      </c>
      <c r="N902" s="192">
        <f t="shared" si="148"/>
        <v>0</v>
      </c>
      <c r="O902" s="192">
        <v>823.78410913105461</v>
      </c>
      <c r="P902" s="192">
        <f t="shared" si="149"/>
        <v>0</v>
      </c>
      <c r="Q902" s="192">
        <f t="shared" si="150"/>
        <v>823.78410913105461</v>
      </c>
      <c r="R902" s="192">
        <f t="shared" si="151"/>
        <v>0</v>
      </c>
      <c r="S902" s="192">
        <f t="shared" si="152"/>
        <v>0</v>
      </c>
      <c r="T902" s="192">
        <f t="shared" si="153"/>
        <v>7770.3241091310547</v>
      </c>
      <c r="U902" s="192">
        <f t="shared" si="154"/>
        <v>0</v>
      </c>
    </row>
    <row r="903" spans="1:21" s="137" customFormat="1" ht="12">
      <c r="A903" s="161">
        <v>2106</v>
      </c>
      <c r="B903" s="161" t="s">
        <v>396</v>
      </c>
      <c r="C903" s="161" t="s">
        <v>455</v>
      </c>
      <c r="D903" s="161" t="s">
        <v>598</v>
      </c>
      <c r="E903" s="161" t="s">
        <v>130</v>
      </c>
      <c r="F903" s="192">
        <v>22.963379616299999</v>
      </c>
      <c r="G903" s="192">
        <v>22.963379616299999</v>
      </c>
      <c r="H903" s="192">
        <v>0</v>
      </c>
      <c r="I903" s="193">
        <f t="shared" si="144"/>
        <v>1</v>
      </c>
      <c r="J903" s="193">
        <f t="shared" si="145"/>
        <v>0</v>
      </c>
      <c r="K903" s="138">
        <v>1800</v>
      </c>
      <c r="L903" s="192">
        <f t="shared" si="146"/>
        <v>0</v>
      </c>
      <c r="M903" s="192">
        <f t="shared" si="147"/>
        <v>1800</v>
      </c>
      <c r="N903" s="192">
        <f t="shared" si="148"/>
        <v>0</v>
      </c>
      <c r="O903" s="192">
        <v>226.27560605018147</v>
      </c>
      <c r="P903" s="192">
        <f t="shared" si="149"/>
        <v>0</v>
      </c>
      <c r="Q903" s="192">
        <f t="shared" si="150"/>
        <v>226.27560605018147</v>
      </c>
      <c r="R903" s="192">
        <f t="shared" si="151"/>
        <v>0</v>
      </c>
      <c r="S903" s="192">
        <f t="shared" si="152"/>
        <v>0</v>
      </c>
      <c r="T903" s="192">
        <f t="shared" si="153"/>
        <v>2026.2756060501815</v>
      </c>
      <c r="U903" s="192">
        <f t="shared" si="154"/>
        <v>0</v>
      </c>
    </row>
    <row r="904" spans="1:21" s="137" customFormat="1" ht="12">
      <c r="A904" s="161">
        <v>2107</v>
      </c>
      <c r="B904" s="161" t="s">
        <v>396</v>
      </c>
      <c r="C904" s="161" t="s">
        <v>455</v>
      </c>
      <c r="D904" s="161" t="s">
        <v>598</v>
      </c>
      <c r="E904" s="161" t="s">
        <v>130</v>
      </c>
      <c r="F904" s="192">
        <v>39.353564656300001</v>
      </c>
      <c r="G904" s="192">
        <v>39.353564656300001</v>
      </c>
      <c r="H904" s="192">
        <v>0</v>
      </c>
      <c r="I904" s="193">
        <f t="shared" si="144"/>
        <v>1</v>
      </c>
      <c r="J904" s="193">
        <f t="shared" si="145"/>
        <v>0</v>
      </c>
      <c r="K904" s="138">
        <v>4720.3</v>
      </c>
      <c r="L904" s="192">
        <f t="shared" si="146"/>
        <v>0</v>
      </c>
      <c r="M904" s="192">
        <f t="shared" si="147"/>
        <v>4720.3</v>
      </c>
      <c r="N904" s="192">
        <f t="shared" si="148"/>
        <v>0</v>
      </c>
      <c r="O904" s="192">
        <v>1095.0934955347511</v>
      </c>
      <c r="P904" s="192">
        <f t="shared" si="149"/>
        <v>0</v>
      </c>
      <c r="Q904" s="192">
        <f t="shared" si="150"/>
        <v>1095.0934955347511</v>
      </c>
      <c r="R904" s="192">
        <f t="shared" si="151"/>
        <v>0</v>
      </c>
      <c r="S904" s="192">
        <f t="shared" si="152"/>
        <v>0</v>
      </c>
      <c r="T904" s="192">
        <f t="shared" si="153"/>
        <v>5815.3934955347513</v>
      </c>
      <c r="U904" s="192">
        <f t="shared" si="154"/>
        <v>0</v>
      </c>
    </row>
    <row r="905" spans="1:21" s="137" customFormat="1" ht="12">
      <c r="A905" s="161">
        <v>2108</v>
      </c>
      <c r="B905" s="161" t="s">
        <v>396</v>
      </c>
      <c r="C905" s="161" t="s">
        <v>455</v>
      </c>
      <c r="D905" s="161" t="s">
        <v>598</v>
      </c>
      <c r="E905" s="161" t="s">
        <v>130</v>
      </c>
      <c r="F905" s="192">
        <v>31.5327389837</v>
      </c>
      <c r="G905" s="192">
        <v>31.5327389837</v>
      </c>
      <c r="H905" s="192">
        <v>0</v>
      </c>
      <c r="I905" s="193">
        <f t="shared" si="144"/>
        <v>1</v>
      </c>
      <c r="J905" s="193">
        <f t="shared" si="145"/>
        <v>0</v>
      </c>
      <c r="K905" s="138">
        <v>1321.91</v>
      </c>
      <c r="L905" s="192">
        <f t="shared" si="146"/>
        <v>0</v>
      </c>
      <c r="M905" s="192">
        <f t="shared" si="147"/>
        <v>1321.91</v>
      </c>
      <c r="N905" s="192">
        <f t="shared" si="148"/>
        <v>0</v>
      </c>
      <c r="O905" s="192">
        <v>77.40379196503477</v>
      </c>
      <c r="P905" s="192">
        <f t="shared" si="149"/>
        <v>0</v>
      </c>
      <c r="Q905" s="192">
        <f t="shared" si="150"/>
        <v>77.40379196503477</v>
      </c>
      <c r="R905" s="192">
        <f t="shared" si="151"/>
        <v>0</v>
      </c>
      <c r="S905" s="192">
        <f t="shared" si="152"/>
        <v>0</v>
      </c>
      <c r="T905" s="192">
        <f t="shared" si="153"/>
        <v>1399.3137919650349</v>
      </c>
      <c r="U905" s="192">
        <f t="shared" si="154"/>
        <v>0</v>
      </c>
    </row>
    <row r="906" spans="1:21" s="137" customFormat="1" ht="12">
      <c r="A906" s="161">
        <v>2109</v>
      </c>
      <c r="B906" s="161" t="s">
        <v>396</v>
      </c>
      <c r="C906" s="161" t="s">
        <v>455</v>
      </c>
      <c r="D906" s="161" t="s">
        <v>598</v>
      </c>
      <c r="E906" s="161" t="s">
        <v>130</v>
      </c>
      <c r="F906" s="192">
        <v>59.169829051699999</v>
      </c>
      <c r="G906" s="192">
        <v>59.169829051699999</v>
      </c>
      <c r="H906" s="192">
        <v>0</v>
      </c>
      <c r="I906" s="193">
        <f t="shared" ref="I906:I969" si="155">IF(G906&gt;0,G906/F906,0)</f>
        <v>1</v>
      </c>
      <c r="J906" s="193">
        <f t="shared" ref="J906:J969" si="156">IF(E906="Greenfield",1-I906,0)</f>
        <v>0</v>
      </c>
      <c r="K906" s="138">
        <v>5053</v>
      </c>
      <c r="L906" s="192">
        <f t="shared" ref="L906:L969" si="157">IF($E906="Established",$K906,0)</f>
        <v>0</v>
      </c>
      <c r="M906" s="192">
        <f t="shared" ref="M906:M969" si="158">IF($E906="Greenfield",$K906*I906,0)</f>
        <v>5053</v>
      </c>
      <c r="N906" s="192">
        <f t="shared" ref="N906:N969" si="159">IF($E906="Greenfield",$K906*J906,0)</f>
        <v>0</v>
      </c>
      <c r="O906" s="192">
        <v>307.84885805228134</v>
      </c>
      <c r="P906" s="192">
        <f t="shared" ref="P906:P969" si="160">IF($E906="Established",$O906,0)</f>
        <v>0</v>
      </c>
      <c r="Q906" s="192">
        <f t="shared" ref="Q906:Q969" si="161">IF($E906="Greenfield",$O906*I906,0)</f>
        <v>307.84885805228134</v>
      </c>
      <c r="R906" s="192">
        <f t="shared" ref="R906:R969" si="162">IF($E906="Greenfield",$O906*J906,0)</f>
        <v>0</v>
      </c>
      <c r="S906" s="192">
        <f t="shared" ref="S906:S969" si="163">L906+P906</f>
        <v>0</v>
      </c>
      <c r="T906" s="192">
        <f t="shared" ref="T906:T969" si="164">M906+Q906</f>
        <v>5360.8488580522817</v>
      </c>
      <c r="U906" s="192">
        <f t="shared" ref="U906:U969" si="165">N906+R906</f>
        <v>0</v>
      </c>
    </row>
    <row r="907" spans="1:21" s="137" customFormat="1" ht="12">
      <c r="A907" s="161">
        <v>2110</v>
      </c>
      <c r="B907" s="161" t="s">
        <v>396</v>
      </c>
      <c r="C907" s="161" t="s">
        <v>455</v>
      </c>
      <c r="D907" s="161" t="s">
        <v>599</v>
      </c>
      <c r="E907" s="161" t="s">
        <v>130</v>
      </c>
      <c r="F907" s="192">
        <v>49.741314268697003</v>
      </c>
      <c r="G907" s="192">
        <v>49.447227728900003</v>
      </c>
      <c r="H907" s="192">
        <v>0.294086539797</v>
      </c>
      <c r="I907" s="193">
        <f t="shared" si="155"/>
        <v>0.99408768055044994</v>
      </c>
      <c r="J907" s="193">
        <f t="shared" si="156"/>
        <v>5.9123194495500631E-3</v>
      </c>
      <c r="K907" s="138">
        <v>3391.9</v>
      </c>
      <c r="L907" s="192">
        <f t="shared" si="157"/>
        <v>0</v>
      </c>
      <c r="M907" s="192">
        <f t="shared" si="158"/>
        <v>3371.8460036590714</v>
      </c>
      <c r="N907" s="192">
        <f t="shared" si="159"/>
        <v>20.053996340928858</v>
      </c>
      <c r="O907" s="192">
        <v>1952.0946782067624</v>
      </c>
      <c r="P907" s="192">
        <f t="shared" si="160"/>
        <v>0</v>
      </c>
      <c r="Q907" s="192">
        <f t="shared" si="161"/>
        <v>1940.5532708734374</v>
      </c>
      <c r="R907" s="192">
        <f t="shared" si="162"/>
        <v>11.541407333325013</v>
      </c>
      <c r="S907" s="192">
        <f t="shared" si="163"/>
        <v>0</v>
      </c>
      <c r="T907" s="192">
        <f t="shared" si="164"/>
        <v>5312.3992745325086</v>
      </c>
      <c r="U907" s="192">
        <f t="shared" si="165"/>
        <v>31.595403674253873</v>
      </c>
    </row>
    <row r="908" spans="1:21" s="137" customFormat="1" ht="12">
      <c r="A908" s="161">
        <v>2111</v>
      </c>
      <c r="B908" s="161" t="s">
        <v>396</v>
      </c>
      <c r="C908" s="161" t="s">
        <v>455</v>
      </c>
      <c r="D908" s="161" t="s">
        <v>598</v>
      </c>
      <c r="E908" s="161" t="s">
        <v>130</v>
      </c>
      <c r="F908" s="192">
        <v>47.814832721900004</v>
      </c>
      <c r="G908" s="192">
        <v>14.742359362000002</v>
      </c>
      <c r="H908" s="192">
        <v>33.072473359900002</v>
      </c>
      <c r="I908" s="193">
        <f t="shared" si="155"/>
        <v>0.30832188513017117</v>
      </c>
      <c r="J908" s="193">
        <f t="shared" si="156"/>
        <v>0.69167811486982878</v>
      </c>
      <c r="K908" s="138">
        <v>2442.5688068099998</v>
      </c>
      <c r="L908" s="192">
        <f t="shared" si="157"/>
        <v>0</v>
      </c>
      <c r="M908" s="192">
        <f t="shared" si="158"/>
        <v>753.09741907581201</v>
      </c>
      <c r="N908" s="192">
        <f t="shared" si="159"/>
        <v>1689.4713877341876</v>
      </c>
      <c r="O908" s="192">
        <v>49.717856308670513</v>
      </c>
      <c r="P908" s="192">
        <f t="shared" si="160"/>
        <v>0</v>
      </c>
      <c r="Q908" s="192">
        <f t="shared" si="161"/>
        <v>15.329103181720265</v>
      </c>
      <c r="R908" s="192">
        <f t="shared" si="162"/>
        <v>34.388753126950242</v>
      </c>
      <c r="S908" s="192">
        <f t="shared" si="163"/>
        <v>0</v>
      </c>
      <c r="T908" s="192">
        <f t="shared" si="164"/>
        <v>768.42652225753227</v>
      </c>
      <c r="U908" s="192">
        <f t="shared" si="165"/>
        <v>1723.8601408611378</v>
      </c>
    </row>
    <row r="909" spans="1:21" s="137" customFormat="1" ht="12">
      <c r="A909" s="161">
        <v>2112</v>
      </c>
      <c r="B909" s="161" t="s">
        <v>396</v>
      </c>
      <c r="C909" s="161" t="s">
        <v>455</v>
      </c>
      <c r="D909" s="161" t="s">
        <v>599</v>
      </c>
      <c r="E909" s="161" t="s">
        <v>130</v>
      </c>
      <c r="F909" s="192">
        <v>32.109873204699994</v>
      </c>
      <c r="G909" s="192">
        <v>10.730253751399996</v>
      </c>
      <c r="H909" s="192">
        <v>21.379619453299998</v>
      </c>
      <c r="I909" s="193">
        <f t="shared" si="155"/>
        <v>0.33417303403830895</v>
      </c>
      <c r="J909" s="193">
        <f t="shared" si="156"/>
        <v>0.66582696596169111</v>
      </c>
      <c r="K909" s="138">
        <v>1771.4326779600001</v>
      </c>
      <c r="L909" s="192">
        <f t="shared" si="157"/>
        <v>0</v>
      </c>
      <c r="M909" s="192">
        <f t="shared" si="158"/>
        <v>591.96503258849987</v>
      </c>
      <c r="N909" s="192">
        <f t="shared" si="159"/>
        <v>1179.4676453715003</v>
      </c>
      <c r="O909" s="192">
        <v>1477.8447380140972</v>
      </c>
      <c r="P909" s="192">
        <f t="shared" si="160"/>
        <v>0</v>
      </c>
      <c r="Q909" s="192">
        <f t="shared" si="161"/>
        <v>493.85585993972069</v>
      </c>
      <c r="R909" s="192">
        <f t="shared" si="162"/>
        <v>983.98887807437654</v>
      </c>
      <c r="S909" s="192">
        <f t="shared" si="163"/>
        <v>0</v>
      </c>
      <c r="T909" s="192">
        <f t="shared" si="164"/>
        <v>1085.8208925282206</v>
      </c>
      <c r="U909" s="192">
        <f t="shared" si="165"/>
        <v>2163.4565234458769</v>
      </c>
    </row>
    <row r="910" spans="1:21" s="137" customFormat="1" ht="12">
      <c r="A910" s="161">
        <v>2113</v>
      </c>
      <c r="B910" s="161" t="s">
        <v>396</v>
      </c>
      <c r="C910" s="161" t="s">
        <v>455</v>
      </c>
      <c r="D910" s="161" t="s">
        <v>599</v>
      </c>
      <c r="E910" s="161" t="s">
        <v>130</v>
      </c>
      <c r="F910" s="192">
        <v>50.74071532</v>
      </c>
      <c r="G910" s="192">
        <v>28.550810432700001</v>
      </c>
      <c r="H910" s="192">
        <v>22.189904887299999</v>
      </c>
      <c r="I910" s="193">
        <f t="shared" si="155"/>
        <v>0.56268048750677335</v>
      </c>
      <c r="J910" s="193">
        <f t="shared" si="156"/>
        <v>0.43731951249322665</v>
      </c>
      <c r="K910" s="138">
        <v>3176.1869122200001</v>
      </c>
      <c r="L910" s="192">
        <f t="shared" si="157"/>
        <v>0</v>
      </c>
      <c r="M910" s="192">
        <f t="shared" si="158"/>
        <v>1787.1784001805827</v>
      </c>
      <c r="N910" s="192">
        <f t="shared" si="159"/>
        <v>1389.0085120394174</v>
      </c>
      <c r="O910" s="192">
        <v>90.459517922996412</v>
      </c>
      <c r="P910" s="192">
        <f t="shared" si="160"/>
        <v>0</v>
      </c>
      <c r="Q910" s="192">
        <f t="shared" si="161"/>
        <v>50.89980564453932</v>
      </c>
      <c r="R910" s="192">
        <f t="shared" si="162"/>
        <v>39.559712278457091</v>
      </c>
      <c r="S910" s="192">
        <f t="shared" si="163"/>
        <v>0</v>
      </c>
      <c r="T910" s="192">
        <f t="shared" si="164"/>
        <v>1838.078205825122</v>
      </c>
      <c r="U910" s="192">
        <f t="shared" si="165"/>
        <v>1428.5682243178744</v>
      </c>
    </row>
    <row r="911" spans="1:21" s="137" customFormat="1" ht="12">
      <c r="A911" s="161">
        <v>2114</v>
      </c>
      <c r="B911" s="161" t="s">
        <v>396</v>
      </c>
      <c r="C911" s="161" t="s">
        <v>455</v>
      </c>
      <c r="D911" s="161" t="s">
        <v>600</v>
      </c>
      <c r="E911" s="161" t="s">
        <v>130</v>
      </c>
      <c r="F911" s="192">
        <v>55.598340039</v>
      </c>
      <c r="G911" s="192">
        <v>55.598340039</v>
      </c>
      <c r="H911" s="192">
        <v>0</v>
      </c>
      <c r="I911" s="193">
        <f t="shared" si="155"/>
        <v>1</v>
      </c>
      <c r="J911" s="193">
        <f t="shared" si="156"/>
        <v>0</v>
      </c>
      <c r="K911" s="138">
        <v>3353.0026119300001</v>
      </c>
      <c r="L911" s="192">
        <f t="shared" si="157"/>
        <v>0</v>
      </c>
      <c r="M911" s="192">
        <f t="shared" si="158"/>
        <v>3353.0026119300001</v>
      </c>
      <c r="N911" s="192">
        <f t="shared" si="159"/>
        <v>0</v>
      </c>
      <c r="O911" s="192">
        <v>1520.0127566247577</v>
      </c>
      <c r="P911" s="192">
        <f t="shared" si="160"/>
        <v>0</v>
      </c>
      <c r="Q911" s="192">
        <f t="shared" si="161"/>
        <v>1520.0127566247577</v>
      </c>
      <c r="R911" s="192">
        <f t="shared" si="162"/>
        <v>0</v>
      </c>
      <c r="S911" s="192">
        <f t="shared" si="163"/>
        <v>0</v>
      </c>
      <c r="T911" s="192">
        <f t="shared" si="164"/>
        <v>4873.0153685547575</v>
      </c>
      <c r="U911" s="192">
        <f t="shared" si="165"/>
        <v>0</v>
      </c>
    </row>
    <row r="912" spans="1:21" s="137" customFormat="1" ht="12">
      <c r="A912" s="161">
        <v>2115</v>
      </c>
      <c r="B912" s="161" t="s">
        <v>396</v>
      </c>
      <c r="C912" s="161" t="s">
        <v>455</v>
      </c>
      <c r="D912" s="161" t="s">
        <v>600</v>
      </c>
      <c r="E912" s="161" t="s">
        <v>130</v>
      </c>
      <c r="F912" s="192">
        <v>50.172101090499993</v>
      </c>
      <c r="G912" s="192">
        <v>39.00071520489999</v>
      </c>
      <c r="H912" s="192">
        <v>11.171385885599999</v>
      </c>
      <c r="I912" s="193">
        <f t="shared" si="155"/>
        <v>0.7773386873822733</v>
      </c>
      <c r="J912" s="193">
        <f t="shared" si="156"/>
        <v>0.2226613126177267</v>
      </c>
      <c r="K912" s="138">
        <v>3383.1615850799999</v>
      </c>
      <c r="L912" s="192">
        <f t="shared" si="157"/>
        <v>0</v>
      </c>
      <c r="M912" s="192">
        <f t="shared" si="158"/>
        <v>2629.8623857482185</v>
      </c>
      <c r="N912" s="192">
        <f t="shared" si="159"/>
        <v>753.29919933178167</v>
      </c>
      <c r="O912" s="192">
        <v>692.99332976172536</v>
      </c>
      <c r="P912" s="192">
        <f t="shared" si="160"/>
        <v>0</v>
      </c>
      <c r="Q912" s="192">
        <f t="shared" si="161"/>
        <v>538.69052532165051</v>
      </c>
      <c r="R912" s="192">
        <f t="shared" si="162"/>
        <v>154.30280444007491</v>
      </c>
      <c r="S912" s="192">
        <f t="shared" si="163"/>
        <v>0</v>
      </c>
      <c r="T912" s="192">
        <f t="shared" si="164"/>
        <v>3168.552911069869</v>
      </c>
      <c r="U912" s="192">
        <f t="shared" si="165"/>
        <v>907.60200377185652</v>
      </c>
    </row>
    <row r="913" spans="1:21" s="137" customFormat="1" ht="12">
      <c r="A913" s="161">
        <v>2116</v>
      </c>
      <c r="B913" s="161" t="s">
        <v>396</v>
      </c>
      <c r="C913" s="161" t="s">
        <v>397</v>
      </c>
      <c r="D913" s="161" t="s">
        <v>601</v>
      </c>
      <c r="E913" s="161" t="s">
        <v>271</v>
      </c>
      <c r="F913" s="192">
        <v>49.8156410693</v>
      </c>
      <c r="G913" s="192">
        <v>0</v>
      </c>
      <c r="H913" s="192">
        <v>0</v>
      </c>
      <c r="I913" s="193">
        <f t="shared" si="155"/>
        <v>0</v>
      </c>
      <c r="J913" s="193">
        <f t="shared" si="156"/>
        <v>0</v>
      </c>
      <c r="K913" s="138">
        <v>2042.5676109399999</v>
      </c>
      <c r="L913" s="192">
        <f t="shared" si="157"/>
        <v>2042.5676109399999</v>
      </c>
      <c r="M913" s="192">
        <f t="shared" si="158"/>
        <v>0</v>
      </c>
      <c r="N913" s="192">
        <f t="shared" si="159"/>
        <v>0</v>
      </c>
      <c r="O913" s="192">
        <v>379.35033518320887</v>
      </c>
      <c r="P913" s="192">
        <f t="shared" si="160"/>
        <v>379.35033518320887</v>
      </c>
      <c r="Q913" s="192">
        <f t="shared" si="161"/>
        <v>0</v>
      </c>
      <c r="R913" s="192">
        <f t="shared" si="162"/>
        <v>0</v>
      </c>
      <c r="S913" s="192">
        <f t="shared" si="163"/>
        <v>2421.9179461232088</v>
      </c>
      <c r="T913" s="192">
        <f t="shared" si="164"/>
        <v>0</v>
      </c>
      <c r="U913" s="192">
        <f t="shared" si="165"/>
        <v>0</v>
      </c>
    </row>
    <row r="914" spans="1:21" s="137" customFormat="1" ht="12">
      <c r="A914" s="161">
        <v>2117</v>
      </c>
      <c r="B914" s="161" t="s">
        <v>396</v>
      </c>
      <c r="C914" s="161" t="s">
        <v>397</v>
      </c>
      <c r="D914" s="161" t="s">
        <v>601</v>
      </c>
      <c r="E914" s="161" t="s">
        <v>271</v>
      </c>
      <c r="F914" s="192">
        <v>31.577454005700002</v>
      </c>
      <c r="G914" s="192">
        <v>0</v>
      </c>
      <c r="H914" s="192">
        <v>0</v>
      </c>
      <c r="I914" s="193">
        <f t="shared" si="155"/>
        <v>0</v>
      </c>
      <c r="J914" s="193">
        <f t="shared" si="156"/>
        <v>0</v>
      </c>
      <c r="K914" s="138">
        <v>740.72205089600004</v>
      </c>
      <c r="L914" s="192">
        <f t="shared" si="157"/>
        <v>740.72205089600004</v>
      </c>
      <c r="M914" s="192">
        <f t="shared" si="158"/>
        <v>0</v>
      </c>
      <c r="N914" s="192">
        <f t="shared" si="159"/>
        <v>0</v>
      </c>
      <c r="O914" s="192">
        <v>542.22922911355306</v>
      </c>
      <c r="P914" s="192">
        <f t="shared" si="160"/>
        <v>542.22922911355306</v>
      </c>
      <c r="Q914" s="192">
        <f t="shared" si="161"/>
        <v>0</v>
      </c>
      <c r="R914" s="192">
        <f t="shared" si="162"/>
        <v>0</v>
      </c>
      <c r="S914" s="192">
        <f t="shared" si="163"/>
        <v>1282.9512800095531</v>
      </c>
      <c r="T914" s="192">
        <f t="shared" si="164"/>
        <v>0</v>
      </c>
      <c r="U914" s="192">
        <f t="shared" si="165"/>
        <v>0</v>
      </c>
    </row>
    <row r="915" spans="1:21" s="137" customFormat="1" ht="12">
      <c r="A915" s="161">
        <v>2118</v>
      </c>
      <c r="B915" s="161" t="s">
        <v>396</v>
      </c>
      <c r="C915" s="161" t="s">
        <v>397</v>
      </c>
      <c r="D915" s="161" t="s">
        <v>601</v>
      </c>
      <c r="E915" s="161" t="s">
        <v>271</v>
      </c>
      <c r="F915" s="192">
        <v>41.454441964300003</v>
      </c>
      <c r="G915" s="192">
        <v>0</v>
      </c>
      <c r="H915" s="192">
        <v>0</v>
      </c>
      <c r="I915" s="193">
        <f t="shared" si="155"/>
        <v>0</v>
      </c>
      <c r="J915" s="193">
        <f t="shared" si="156"/>
        <v>0</v>
      </c>
      <c r="K915" s="138">
        <v>1970.0318184499999</v>
      </c>
      <c r="L915" s="192">
        <f t="shared" si="157"/>
        <v>1970.0318184499999</v>
      </c>
      <c r="M915" s="192">
        <f t="shared" si="158"/>
        <v>0</v>
      </c>
      <c r="N915" s="192">
        <f t="shared" si="159"/>
        <v>0</v>
      </c>
      <c r="O915" s="192">
        <v>296.67146545471917</v>
      </c>
      <c r="P915" s="192">
        <f t="shared" si="160"/>
        <v>296.67146545471917</v>
      </c>
      <c r="Q915" s="192">
        <f t="shared" si="161"/>
        <v>0</v>
      </c>
      <c r="R915" s="192">
        <f t="shared" si="162"/>
        <v>0</v>
      </c>
      <c r="S915" s="192">
        <f t="shared" si="163"/>
        <v>2266.7032839047192</v>
      </c>
      <c r="T915" s="192">
        <f t="shared" si="164"/>
        <v>0</v>
      </c>
      <c r="U915" s="192">
        <f t="shared" si="165"/>
        <v>0</v>
      </c>
    </row>
    <row r="916" spans="1:21" s="137" customFormat="1" ht="12">
      <c r="A916" s="161">
        <v>2119</v>
      </c>
      <c r="B916" s="161" t="s">
        <v>396</v>
      </c>
      <c r="C916" s="161" t="s">
        <v>397</v>
      </c>
      <c r="D916" s="161" t="s">
        <v>601</v>
      </c>
      <c r="E916" s="161" t="s">
        <v>271</v>
      </c>
      <c r="F916" s="192">
        <v>46.651376945000003</v>
      </c>
      <c r="G916" s="192">
        <v>0</v>
      </c>
      <c r="H916" s="192">
        <v>0</v>
      </c>
      <c r="I916" s="193">
        <f t="shared" si="155"/>
        <v>0</v>
      </c>
      <c r="J916" s="193">
        <f t="shared" si="156"/>
        <v>0</v>
      </c>
      <c r="K916" s="138">
        <v>1785.4323019999999</v>
      </c>
      <c r="L916" s="192">
        <f t="shared" si="157"/>
        <v>1785.4323019999999</v>
      </c>
      <c r="M916" s="192">
        <f t="shared" si="158"/>
        <v>0</v>
      </c>
      <c r="N916" s="192">
        <f t="shared" si="159"/>
        <v>0</v>
      </c>
      <c r="O916" s="192">
        <v>212.90471928636288</v>
      </c>
      <c r="P916" s="192">
        <f t="shared" si="160"/>
        <v>212.90471928636288</v>
      </c>
      <c r="Q916" s="192">
        <f t="shared" si="161"/>
        <v>0</v>
      </c>
      <c r="R916" s="192">
        <f t="shared" si="162"/>
        <v>0</v>
      </c>
      <c r="S916" s="192">
        <f t="shared" si="163"/>
        <v>1998.3370212863629</v>
      </c>
      <c r="T916" s="192">
        <f t="shared" si="164"/>
        <v>0</v>
      </c>
      <c r="U916" s="192">
        <f t="shared" si="165"/>
        <v>0</v>
      </c>
    </row>
    <row r="917" spans="1:21" s="137" customFormat="1" ht="12">
      <c r="A917" s="161">
        <v>2120</v>
      </c>
      <c r="B917" s="161" t="s">
        <v>396</v>
      </c>
      <c r="C917" s="161" t="s">
        <v>397</v>
      </c>
      <c r="D917" s="161" t="s">
        <v>602</v>
      </c>
      <c r="E917" s="161" t="s">
        <v>271</v>
      </c>
      <c r="F917" s="192">
        <v>41.183156519100002</v>
      </c>
      <c r="G917" s="192">
        <v>0</v>
      </c>
      <c r="H917" s="192">
        <v>0</v>
      </c>
      <c r="I917" s="193">
        <f t="shared" si="155"/>
        <v>0</v>
      </c>
      <c r="J917" s="193">
        <f t="shared" si="156"/>
        <v>0</v>
      </c>
      <c r="K917" s="138">
        <v>1837.22584594</v>
      </c>
      <c r="L917" s="192">
        <f t="shared" si="157"/>
        <v>1837.22584594</v>
      </c>
      <c r="M917" s="192">
        <f t="shared" si="158"/>
        <v>0</v>
      </c>
      <c r="N917" s="192">
        <f t="shared" si="159"/>
        <v>0</v>
      </c>
      <c r="O917" s="192">
        <v>211.94616061351914</v>
      </c>
      <c r="P917" s="192">
        <f t="shared" si="160"/>
        <v>211.94616061351914</v>
      </c>
      <c r="Q917" s="192">
        <f t="shared" si="161"/>
        <v>0</v>
      </c>
      <c r="R917" s="192">
        <f t="shared" si="162"/>
        <v>0</v>
      </c>
      <c r="S917" s="192">
        <f t="shared" si="163"/>
        <v>2049.1720065535192</v>
      </c>
      <c r="T917" s="192">
        <f t="shared" si="164"/>
        <v>0</v>
      </c>
      <c r="U917" s="192">
        <f t="shared" si="165"/>
        <v>0</v>
      </c>
    </row>
    <row r="918" spans="1:21" s="137" customFormat="1" ht="12">
      <c r="A918" s="161">
        <v>2121</v>
      </c>
      <c r="B918" s="161" t="s">
        <v>396</v>
      </c>
      <c r="C918" s="161" t="s">
        <v>397</v>
      </c>
      <c r="D918" s="161" t="s">
        <v>594</v>
      </c>
      <c r="E918" s="161" t="s">
        <v>271</v>
      </c>
      <c r="F918" s="192">
        <v>23.822939598200001</v>
      </c>
      <c r="G918" s="192">
        <v>0</v>
      </c>
      <c r="H918" s="192">
        <v>0</v>
      </c>
      <c r="I918" s="193">
        <f t="shared" si="155"/>
        <v>0</v>
      </c>
      <c r="J918" s="193">
        <f t="shared" si="156"/>
        <v>0</v>
      </c>
      <c r="K918" s="138">
        <v>0</v>
      </c>
      <c r="L918" s="192">
        <f t="shared" si="157"/>
        <v>0</v>
      </c>
      <c r="M918" s="192">
        <f t="shared" si="158"/>
        <v>0</v>
      </c>
      <c r="N918" s="192">
        <f t="shared" si="159"/>
        <v>0</v>
      </c>
      <c r="O918" s="192">
        <v>434.18056474055788</v>
      </c>
      <c r="P918" s="192">
        <f t="shared" si="160"/>
        <v>434.18056474055788</v>
      </c>
      <c r="Q918" s="192">
        <f t="shared" si="161"/>
        <v>0</v>
      </c>
      <c r="R918" s="192">
        <f t="shared" si="162"/>
        <v>0</v>
      </c>
      <c r="S918" s="192">
        <f t="shared" si="163"/>
        <v>434.18056474055788</v>
      </c>
      <c r="T918" s="192">
        <f t="shared" si="164"/>
        <v>0</v>
      </c>
      <c r="U918" s="192">
        <f t="shared" si="165"/>
        <v>0</v>
      </c>
    </row>
    <row r="919" spans="1:21" s="137" customFormat="1" ht="12">
      <c r="A919" s="161">
        <v>2122</v>
      </c>
      <c r="B919" s="161" t="s">
        <v>396</v>
      </c>
      <c r="C919" s="161" t="s">
        <v>397</v>
      </c>
      <c r="D919" s="161" t="s">
        <v>603</v>
      </c>
      <c r="E919" s="161" t="s">
        <v>271</v>
      </c>
      <c r="F919" s="192">
        <v>37.697170915299999</v>
      </c>
      <c r="G919" s="192">
        <v>0</v>
      </c>
      <c r="H919" s="192">
        <v>0</v>
      </c>
      <c r="I919" s="193">
        <f t="shared" si="155"/>
        <v>0</v>
      </c>
      <c r="J919" s="193">
        <f t="shared" si="156"/>
        <v>0</v>
      </c>
      <c r="K919" s="138">
        <v>1380.1828523199999</v>
      </c>
      <c r="L919" s="192">
        <f t="shared" si="157"/>
        <v>1380.1828523199999</v>
      </c>
      <c r="M919" s="192">
        <f t="shared" si="158"/>
        <v>0</v>
      </c>
      <c r="N919" s="192">
        <f t="shared" si="159"/>
        <v>0</v>
      </c>
      <c r="O919" s="192">
        <v>113.11386767841836</v>
      </c>
      <c r="P919" s="192">
        <f t="shared" si="160"/>
        <v>113.11386767841836</v>
      </c>
      <c r="Q919" s="192">
        <f t="shared" si="161"/>
        <v>0</v>
      </c>
      <c r="R919" s="192">
        <f t="shared" si="162"/>
        <v>0</v>
      </c>
      <c r="S919" s="192">
        <f t="shared" si="163"/>
        <v>1493.2967199984182</v>
      </c>
      <c r="T919" s="192">
        <f t="shared" si="164"/>
        <v>0</v>
      </c>
      <c r="U919" s="192">
        <f t="shared" si="165"/>
        <v>0</v>
      </c>
    </row>
    <row r="920" spans="1:21" s="137" customFormat="1" ht="12">
      <c r="A920" s="161">
        <v>2123</v>
      </c>
      <c r="B920" s="161" t="s">
        <v>396</v>
      </c>
      <c r="C920" s="161" t="s">
        <v>397</v>
      </c>
      <c r="D920" s="161" t="s">
        <v>602</v>
      </c>
      <c r="E920" s="161" t="s">
        <v>271</v>
      </c>
      <c r="F920" s="192">
        <v>36.379614378299998</v>
      </c>
      <c r="G920" s="192">
        <v>0</v>
      </c>
      <c r="H920" s="192">
        <v>0</v>
      </c>
      <c r="I920" s="193">
        <f t="shared" si="155"/>
        <v>0</v>
      </c>
      <c r="J920" s="193">
        <f t="shared" si="156"/>
        <v>0</v>
      </c>
      <c r="K920" s="138">
        <v>1579.4761369299999</v>
      </c>
      <c r="L920" s="192">
        <f t="shared" si="157"/>
        <v>1579.4761369299999</v>
      </c>
      <c r="M920" s="192">
        <f t="shared" si="158"/>
        <v>0</v>
      </c>
      <c r="N920" s="192">
        <f t="shared" si="159"/>
        <v>0</v>
      </c>
      <c r="O920" s="192">
        <v>363.1886376586254</v>
      </c>
      <c r="P920" s="192">
        <f t="shared" si="160"/>
        <v>363.1886376586254</v>
      </c>
      <c r="Q920" s="192">
        <f t="shared" si="161"/>
        <v>0</v>
      </c>
      <c r="R920" s="192">
        <f t="shared" si="162"/>
        <v>0</v>
      </c>
      <c r="S920" s="192">
        <f t="shared" si="163"/>
        <v>1942.6647745886253</v>
      </c>
      <c r="T920" s="192">
        <f t="shared" si="164"/>
        <v>0</v>
      </c>
      <c r="U920" s="192">
        <f t="shared" si="165"/>
        <v>0</v>
      </c>
    </row>
    <row r="921" spans="1:21" s="137" customFormat="1" ht="12">
      <c r="A921" s="161">
        <v>2124</v>
      </c>
      <c r="B921" s="161" t="s">
        <v>396</v>
      </c>
      <c r="C921" s="161" t="s">
        <v>397</v>
      </c>
      <c r="D921" s="161" t="s">
        <v>602</v>
      </c>
      <c r="E921" s="161" t="s">
        <v>271</v>
      </c>
      <c r="F921" s="192">
        <v>43.622672479000002</v>
      </c>
      <c r="G921" s="192">
        <v>0</v>
      </c>
      <c r="H921" s="192">
        <v>0</v>
      </c>
      <c r="I921" s="193">
        <f t="shared" si="155"/>
        <v>0</v>
      </c>
      <c r="J921" s="193">
        <f t="shared" si="156"/>
        <v>0</v>
      </c>
      <c r="K921" s="138">
        <v>1800.1703491799999</v>
      </c>
      <c r="L921" s="192">
        <f t="shared" si="157"/>
        <v>1800.1703491799999</v>
      </c>
      <c r="M921" s="192">
        <f t="shared" si="158"/>
        <v>0</v>
      </c>
      <c r="N921" s="192">
        <f t="shared" si="159"/>
        <v>0</v>
      </c>
      <c r="O921" s="192">
        <v>192.94188291455083</v>
      </c>
      <c r="P921" s="192">
        <f t="shared" si="160"/>
        <v>192.94188291455083</v>
      </c>
      <c r="Q921" s="192">
        <f t="shared" si="161"/>
        <v>0</v>
      </c>
      <c r="R921" s="192">
        <f t="shared" si="162"/>
        <v>0</v>
      </c>
      <c r="S921" s="192">
        <f t="shared" si="163"/>
        <v>1993.1122320945508</v>
      </c>
      <c r="T921" s="192">
        <f t="shared" si="164"/>
        <v>0</v>
      </c>
      <c r="U921" s="192">
        <f t="shared" si="165"/>
        <v>0</v>
      </c>
    </row>
    <row r="922" spans="1:21" s="137" customFormat="1" ht="12">
      <c r="A922" s="161">
        <v>2125</v>
      </c>
      <c r="B922" s="161" t="s">
        <v>396</v>
      </c>
      <c r="C922" s="161" t="s">
        <v>397</v>
      </c>
      <c r="D922" s="161" t="s">
        <v>594</v>
      </c>
      <c r="E922" s="161" t="s">
        <v>271</v>
      </c>
      <c r="F922" s="192">
        <v>34.929033513199997</v>
      </c>
      <c r="G922" s="192">
        <v>0</v>
      </c>
      <c r="H922" s="192">
        <v>0</v>
      </c>
      <c r="I922" s="193">
        <f t="shared" si="155"/>
        <v>0</v>
      </c>
      <c r="J922" s="193">
        <f t="shared" si="156"/>
        <v>0</v>
      </c>
      <c r="K922" s="138">
        <v>0</v>
      </c>
      <c r="L922" s="192">
        <f t="shared" si="157"/>
        <v>0</v>
      </c>
      <c r="M922" s="192">
        <f t="shared" si="158"/>
        <v>0</v>
      </c>
      <c r="N922" s="192">
        <f t="shared" si="159"/>
        <v>0</v>
      </c>
      <c r="O922" s="192">
        <v>755.93888285348646</v>
      </c>
      <c r="P922" s="192">
        <f t="shared" si="160"/>
        <v>755.93888285348646</v>
      </c>
      <c r="Q922" s="192">
        <f t="shared" si="161"/>
        <v>0</v>
      </c>
      <c r="R922" s="192">
        <f t="shared" si="162"/>
        <v>0</v>
      </c>
      <c r="S922" s="192">
        <f t="shared" si="163"/>
        <v>755.93888285348646</v>
      </c>
      <c r="T922" s="192">
        <f t="shared" si="164"/>
        <v>0</v>
      </c>
      <c r="U922" s="192">
        <f t="shared" si="165"/>
        <v>0</v>
      </c>
    </row>
    <row r="923" spans="1:21" s="137" customFormat="1" ht="12">
      <c r="A923" s="161">
        <v>2126</v>
      </c>
      <c r="B923" s="161" t="s">
        <v>396</v>
      </c>
      <c r="C923" s="161" t="s">
        <v>397</v>
      </c>
      <c r="D923" s="161" t="s">
        <v>594</v>
      </c>
      <c r="E923" s="161" t="s">
        <v>271</v>
      </c>
      <c r="F923" s="192">
        <v>74.349475263800002</v>
      </c>
      <c r="G923" s="192">
        <v>0</v>
      </c>
      <c r="H923" s="192">
        <v>0</v>
      </c>
      <c r="I923" s="193">
        <f t="shared" si="155"/>
        <v>0</v>
      </c>
      <c r="J923" s="193">
        <f t="shared" si="156"/>
        <v>0</v>
      </c>
      <c r="K923" s="138">
        <v>0</v>
      </c>
      <c r="L923" s="192">
        <f t="shared" si="157"/>
        <v>0</v>
      </c>
      <c r="M923" s="192">
        <f t="shared" si="158"/>
        <v>0</v>
      </c>
      <c r="N923" s="192">
        <f t="shared" si="159"/>
        <v>0</v>
      </c>
      <c r="O923" s="192">
        <v>2643.024285137325</v>
      </c>
      <c r="P923" s="192">
        <f t="shared" si="160"/>
        <v>2643.024285137325</v>
      </c>
      <c r="Q923" s="192">
        <f t="shared" si="161"/>
        <v>0</v>
      </c>
      <c r="R923" s="192">
        <f t="shared" si="162"/>
        <v>0</v>
      </c>
      <c r="S923" s="192">
        <f t="shared" si="163"/>
        <v>2643.024285137325</v>
      </c>
      <c r="T923" s="192">
        <f t="shared" si="164"/>
        <v>0</v>
      </c>
      <c r="U923" s="192">
        <f t="shared" si="165"/>
        <v>0</v>
      </c>
    </row>
    <row r="924" spans="1:21" s="137" customFormat="1" ht="12">
      <c r="A924" s="161">
        <v>2127</v>
      </c>
      <c r="B924" s="161" t="s">
        <v>396</v>
      </c>
      <c r="C924" s="161" t="s">
        <v>397</v>
      </c>
      <c r="D924" s="161" t="s">
        <v>594</v>
      </c>
      <c r="E924" s="161" t="s">
        <v>271</v>
      </c>
      <c r="F924" s="192">
        <v>12.6190029256</v>
      </c>
      <c r="G924" s="192">
        <v>0</v>
      </c>
      <c r="H924" s="192">
        <v>0</v>
      </c>
      <c r="I924" s="193">
        <f t="shared" si="155"/>
        <v>0</v>
      </c>
      <c r="J924" s="193">
        <f t="shared" si="156"/>
        <v>0</v>
      </c>
      <c r="K924" s="138">
        <v>490.76126900600002</v>
      </c>
      <c r="L924" s="192">
        <f t="shared" si="157"/>
        <v>490.76126900600002</v>
      </c>
      <c r="M924" s="192">
        <f t="shared" si="158"/>
        <v>0</v>
      </c>
      <c r="N924" s="192">
        <f t="shared" si="159"/>
        <v>0</v>
      </c>
      <c r="O924" s="192">
        <v>527.10660240033087</v>
      </c>
      <c r="P924" s="192">
        <f t="shared" si="160"/>
        <v>527.10660240033087</v>
      </c>
      <c r="Q924" s="192">
        <f t="shared" si="161"/>
        <v>0</v>
      </c>
      <c r="R924" s="192">
        <f t="shared" si="162"/>
        <v>0</v>
      </c>
      <c r="S924" s="192">
        <f t="shared" si="163"/>
        <v>1017.8678714063309</v>
      </c>
      <c r="T924" s="192">
        <f t="shared" si="164"/>
        <v>0</v>
      </c>
      <c r="U924" s="192">
        <f t="shared" si="165"/>
        <v>0</v>
      </c>
    </row>
    <row r="925" spans="1:21" s="137" customFormat="1" ht="12">
      <c r="A925" s="161">
        <v>2128</v>
      </c>
      <c r="B925" s="161" t="s">
        <v>396</v>
      </c>
      <c r="C925" s="161" t="s">
        <v>397</v>
      </c>
      <c r="D925" s="161" t="s">
        <v>604</v>
      </c>
      <c r="E925" s="161" t="s">
        <v>271</v>
      </c>
      <c r="F925" s="192">
        <v>9.7322229519800008</v>
      </c>
      <c r="G925" s="192">
        <v>0</v>
      </c>
      <c r="H925" s="192">
        <v>0</v>
      </c>
      <c r="I925" s="193">
        <f t="shared" si="155"/>
        <v>0</v>
      </c>
      <c r="J925" s="193">
        <f t="shared" si="156"/>
        <v>0</v>
      </c>
      <c r="K925" s="138">
        <v>775.98338652400003</v>
      </c>
      <c r="L925" s="192">
        <f t="shared" si="157"/>
        <v>775.98338652400003</v>
      </c>
      <c r="M925" s="192">
        <f t="shared" si="158"/>
        <v>0</v>
      </c>
      <c r="N925" s="192">
        <f t="shared" si="159"/>
        <v>0</v>
      </c>
      <c r="O925" s="192">
        <v>403.22322785473898</v>
      </c>
      <c r="P925" s="192">
        <f t="shared" si="160"/>
        <v>403.22322785473898</v>
      </c>
      <c r="Q925" s="192">
        <f t="shared" si="161"/>
        <v>0</v>
      </c>
      <c r="R925" s="192">
        <f t="shared" si="162"/>
        <v>0</v>
      </c>
      <c r="S925" s="192">
        <f t="shared" si="163"/>
        <v>1179.206614378739</v>
      </c>
      <c r="T925" s="192">
        <f t="shared" si="164"/>
        <v>0</v>
      </c>
      <c r="U925" s="192">
        <f t="shared" si="165"/>
        <v>0</v>
      </c>
    </row>
    <row r="926" spans="1:21" s="137" customFormat="1" ht="12">
      <c r="A926" s="161">
        <v>2129</v>
      </c>
      <c r="B926" s="161" t="s">
        <v>396</v>
      </c>
      <c r="C926" s="161" t="s">
        <v>397</v>
      </c>
      <c r="D926" s="161" t="s">
        <v>604</v>
      </c>
      <c r="E926" s="161" t="s">
        <v>271</v>
      </c>
      <c r="F926" s="192">
        <v>49.570606470400001</v>
      </c>
      <c r="G926" s="192">
        <v>0</v>
      </c>
      <c r="H926" s="192">
        <v>0</v>
      </c>
      <c r="I926" s="193">
        <f t="shared" si="155"/>
        <v>0</v>
      </c>
      <c r="J926" s="193">
        <f t="shared" si="156"/>
        <v>0</v>
      </c>
      <c r="K926" s="138">
        <v>2007.68366292</v>
      </c>
      <c r="L926" s="192">
        <f t="shared" si="157"/>
        <v>2007.68366292</v>
      </c>
      <c r="M926" s="192">
        <f t="shared" si="158"/>
        <v>0</v>
      </c>
      <c r="N926" s="192">
        <f t="shared" si="159"/>
        <v>0</v>
      </c>
      <c r="O926" s="192">
        <v>213.62609353595593</v>
      </c>
      <c r="P926" s="192">
        <f t="shared" si="160"/>
        <v>213.62609353595593</v>
      </c>
      <c r="Q926" s="192">
        <f t="shared" si="161"/>
        <v>0</v>
      </c>
      <c r="R926" s="192">
        <f t="shared" si="162"/>
        <v>0</v>
      </c>
      <c r="S926" s="192">
        <f t="shared" si="163"/>
        <v>2221.3097564559557</v>
      </c>
      <c r="T926" s="192">
        <f t="shared" si="164"/>
        <v>0</v>
      </c>
      <c r="U926" s="192">
        <f t="shared" si="165"/>
        <v>0</v>
      </c>
    </row>
    <row r="927" spans="1:21" s="137" customFormat="1" ht="12">
      <c r="A927" s="161">
        <v>2130</v>
      </c>
      <c r="B927" s="161" t="s">
        <v>396</v>
      </c>
      <c r="C927" s="161" t="s">
        <v>397</v>
      </c>
      <c r="D927" s="161" t="s">
        <v>604</v>
      </c>
      <c r="E927" s="161" t="s">
        <v>271</v>
      </c>
      <c r="F927" s="192">
        <v>76.569738749500004</v>
      </c>
      <c r="G927" s="192">
        <v>0</v>
      </c>
      <c r="H927" s="192">
        <v>0</v>
      </c>
      <c r="I927" s="193">
        <f t="shared" si="155"/>
        <v>0</v>
      </c>
      <c r="J927" s="193">
        <f t="shared" si="156"/>
        <v>0</v>
      </c>
      <c r="K927" s="138">
        <v>2895.9122613599998</v>
      </c>
      <c r="L927" s="192">
        <f t="shared" si="157"/>
        <v>2895.9122613599998</v>
      </c>
      <c r="M927" s="192">
        <f t="shared" si="158"/>
        <v>0</v>
      </c>
      <c r="N927" s="192">
        <f t="shared" si="159"/>
        <v>0</v>
      </c>
      <c r="O927" s="192">
        <v>653.02067727317933</v>
      </c>
      <c r="P927" s="192">
        <f t="shared" si="160"/>
        <v>653.02067727317933</v>
      </c>
      <c r="Q927" s="192">
        <f t="shared" si="161"/>
        <v>0</v>
      </c>
      <c r="R927" s="192">
        <f t="shared" si="162"/>
        <v>0</v>
      </c>
      <c r="S927" s="192">
        <f t="shared" si="163"/>
        <v>3548.9329386331792</v>
      </c>
      <c r="T927" s="192">
        <f t="shared" si="164"/>
        <v>0</v>
      </c>
      <c r="U927" s="192">
        <f t="shared" si="165"/>
        <v>0</v>
      </c>
    </row>
    <row r="928" spans="1:21" s="137" customFormat="1" ht="12">
      <c r="A928" s="161">
        <v>2131</v>
      </c>
      <c r="B928" s="161" t="s">
        <v>396</v>
      </c>
      <c r="C928" s="161" t="s">
        <v>397</v>
      </c>
      <c r="D928" s="161" t="s">
        <v>604</v>
      </c>
      <c r="E928" s="161" t="s">
        <v>271</v>
      </c>
      <c r="F928" s="192">
        <v>27.584131893399999</v>
      </c>
      <c r="G928" s="192">
        <v>0</v>
      </c>
      <c r="H928" s="192">
        <v>0</v>
      </c>
      <c r="I928" s="193">
        <f t="shared" si="155"/>
        <v>0</v>
      </c>
      <c r="J928" s="193">
        <f t="shared" si="156"/>
        <v>0</v>
      </c>
      <c r="K928" s="138">
        <v>1291.6789274099999</v>
      </c>
      <c r="L928" s="192">
        <f t="shared" si="157"/>
        <v>1291.6789274099999</v>
      </c>
      <c r="M928" s="192">
        <f t="shared" si="158"/>
        <v>0</v>
      </c>
      <c r="N928" s="192">
        <f t="shared" si="159"/>
        <v>0</v>
      </c>
      <c r="O928" s="192">
        <v>131.53637525996496</v>
      </c>
      <c r="P928" s="192">
        <f t="shared" si="160"/>
        <v>131.53637525996496</v>
      </c>
      <c r="Q928" s="192">
        <f t="shared" si="161"/>
        <v>0</v>
      </c>
      <c r="R928" s="192">
        <f t="shared" si="162"/>
        <v>0</v>
      </c>
      <c r="S928" s="192">
        <f t="shared" si="163"/>
        <v>1423.2153026699648</v>
      </c>
      <c r="T928" s="192">
        <f t="shared" si="164"/>
        <v>0</v>
      </c>
      <c r="U928" s="192">
        <f t="shared" si="165"/>
        <v>0</v>
      </c>
    </row>
    <row r="929" spans="1:21" s="137" customFormat="1" ht="12">
      <c r="A929" s="161">
        <v>2132</v>
      </c>
      <c r="B929" s="161" t="s">
        <v>396</v>
      </c>
      <c r="C929" s="161" t="s">
        <v>397</v>
      </c>
      <c r="D929" s="161" t="s">
        <v>604</v>
      </c>
      <c r="E929" s="161" t="s">
        <v>271</v>
      </c>
      <c r="F929" s="192">
        <v>41.998338348700003</v>
      </c>
      <c r="G929" s="192">
        <v>0</v>
      </c>
      <c r="H929" s="192">
        <v>0</v>
      </c>
      <c r="I929" s="193">
        <f t="shared" si="155"/>
        <v>0</v>
      </c>
      <c r="J929" s="193">
        <f t="shared" si="156"/>
        <v>0</v>
      </c>
      <c r="K929" s="138">
        <v>2240.5048021500002</v>
      </c>
      <c r="L929" s="192">
        <f t="shared" si="157"/>
        <v>2240.5048021500002</v>
      </c>
      <c r="M929" s="192">
        <f t="shared" si="158"/>
        <v>0</v>
      </c>
      <c r="N929" s="192">
        <f t="shared" si="159"/>
        <v>0</v>
      </c>
      <c r="O929" s="192">
        <v>208.92198411938642</v>
      </c>
      <c r="P929" s="192">
        <f t="shared" si="160"/>
        <v>208.92198411938642</v>
      </c>
      <c r="Q929" s="192">
        <f t="shared" si="161"/>
        <v>0</v>
      </c>
      <c r="R929" s="192">
        <f t="shared" si="162"/>
        <v>0</v>
      </c>
      <c r="S929" s="192">
        <f t="shared" si="163"/>
        <v>2449.4267862693864</v>
      </c>
      <c r="T929" s="192">
        <f t="shared" si="164"/>
        <v>0</v>
      </c>
      <c r="U929" s="192">
        <f t="shared" si="165"/>
        <v>0</v>
      </c>
    </row>
    <row r="930" spans="1:21" s="137" customFormat="1" ht="12">
      <c r="A930" s="161">
        <v>2133</v>
      </c>
      <c r="B930" s="161" t="s">
        <v>396</v>
      </c>
      <c r="C930" s="161" t="s">
        <v>455</v>
      </c>
      <c r="D930" s="161" t="s">
        <v>605</v>
      </c>
      <c r="E930" s="161" t="s">
        <v>271</v>
      </c>
      <c r="F930" s="192">
        <v>31.394138033400001</v>
      </c>
      <c r="G930" s="192">
        <v>0</v>
      </c>
      <c r="H930" s="192">
        <v>0</v>
      </c>
      <c r="I930" s="193">
        <f t="shared" si="155"/>
        <v>0</v>
      </c>
      <c r="J930" s="193">
        <f t="shared" si="156"/>
        <v>0</v>
      </c>
      <c r="K930" s="138">
        <v>1644</v>
      </c>
      <c r="L930" s="192">
        <f t="shared" si="157"/>
        <v>1644</v>
      </c>
      <c r="M930" s="192">
        <f t="shared" si="158"/>
        <v>0</v>
      </c>
      <c r="N930" s="192">
        <f t="shared" si="159"/>
        <v>0</v>
      </c>
      <c r="O930" s="192">
        <v>170.22276394124395</v>
      </c>
      <c r="P930" s="192">
        <f t="shared" si="160"/>
        <v>170.22276394124395</v>
      </c>
      <c r="Q930" s="192">
        <f t="shared" si="161"/>
        <v>0</v>
      </c>
      <c r="R930" s="192">
        <f t="shared" si="162"/>
        <v>0</v>
      </c>
      <c r="S930" s="192">
        <f t="shared" si="163"/>
        <v>1814.222763941244</v>
      </c>
      <c r="T930" s="192">
        <f t="shared" si="164"/>
        <v>0</v>
      </c>
      <c r="U930" s="192">
        <f t="shared" si="165"/>
        <v>0</v>
      </c>
    </row>
    <row r="931" spans="1:21" s="137" customFormat="1" ht="12">
      <c r="A931" s="161">
        <v>2134</v>
      </c>
      <c r="B931" s="161" t="s">
        <v>396</v>
      </c>
      <c r="C931" s="161" t="s">
        <v>455</v>
      </c>
      <c r="D931" s="161" t="s">
        <v>605</v>
      </c>
      <c r="E931" s="161" t="s">
        <v>271</v>
      </c>
      <c r="F931" s="192">
        <v>35.086671604499998</v>
      </c>
      <c r="G931" s="192">
        <v>0</v>
      </c>
      <c r="H931" s="192">
        <v>0</v>
      </c>
      <c r="I931" s="193">
        <f t="shared" si="155"/>
        <v>0</v>
      </c>
      <c r="J931" s="193">
        <f t="shared" si="156"/>
        <v>0</v>
      </c>
      <c r="K931" s="138">
        <v>2381</v>
      </c>
      <c r="L931" s="192">
        <f t="shared" si="157"/>
        <v>2381</v>
      </c>
      <c r="M931" s="192">
        <f t="shared" si="158"/>
        <v>0</v>
      </c>
      <c r="N931" s="192">
        <f t="shared" si="159"/>
        <v>0</v>
      </c>
      <c r="O931" s="192">
        <v>285.13543707146846</v>
      </c>
      <c r="P931" s="192">
        <f t="shared" si="160"/>
        <v>285.13543707146846</v>
      </c>
      <c r="Q931" s="192">
        <f t="shared" si="161"/>
        <v>0</v>
      </c>
      <c r="R931" s="192">
        <f t="shared" si="162"/>
        <v>0</v>
      </c>
      <c r="S931" s="192">
        <f t="shared" si="163"/>
        <v>2666.1354370714685</v>
      </c>
      <c r="T931" s="192">
        <f t="shared" si="164"/>
        <v>0</v>
      </c>
      <c r="U931" s="192">
        <f t="shared" si="165"/>
        <v>0</v>
      </c>
    </row>
    <row r="932" spans="1:21" s="137" customFormat="1" ht="12">
      <c r="A932" s="161">
        <v>2135</v>
      </c>
      <c r="B932" s="161" t="s">
        <v>396</v>
      </c>
      <c r="C932" s="161" t="s">
        <v>455</v>
      </c>
      <c r="D932" s="161" t="s">
        <v>605</v>
      </c>
      <c r="E932" s="161" t="s">
        <v>271</v>
      </c>
      <c r="F932" s="192">
        <v>29.612549970300002</v>
      </c>
      <c r="G932" s="192">
        <v>0</v>
      </c>
      <c r="H932" s="192">
        <v>0</v>
      </c>
      <c r="I932" s="193">
        <f t="shared" si="155"/>
        <v>0</v>
      </c>
      <c r="J932" s="193">
        <f t="shared" si="156"/>
        <v>0</v>
      </c>
      <c r="K932" s="138">
        <v>2734</v>
      </c>
      <c r="L932" s="192">
        <f t="shared" si="157"/>
        <v>2734</v>
      </c>
      <c r="M932" s="192">
        <f t="shared" si="158"/>
        <v>0</v>
      </c>
      <c r="N932" s="192">
        <f t="shared" si="159"/>
        <v>0</v>
      </c>
      <c r="O932" s="192">
        <v>214.35966391284339</v>
      </c>
      <c r="P932" s="192">
        <f t="shared" si="160"/>
        <v>214.35966391284339</v>
      </c>
      <c r="Q932" s="192">
        <f t="shared" si="161"/>
        <v>0</v>
      </c>
      <c r="R932" s="192">
        <f t="shared" si="162"/>
        <v>0</v>
      </c>
      <c r="S932" s="192">
        <f t="shared" si="163"/>
        <v>2948.3596639128432</v>
      </c>
      <c r="T932" s="192">
        <f t="shared" si="164"/>
        <v>0</v>
      </c>
      <c r="U932" s="192">
        <f t="shared" si="165"/>
        <v>0</v>
      </c>
    </row>
    <row r="933" spans="1:21" s="137" customFormat="1" ht="12">
      <c r="A933" s="161">
        <v>2136</v>
      </c>
      <c r="B933" s="161" t="s">
        <v>396</v>
      </c>
      <c r="C933" s="161" t="s">
        <v>455</v>
      </c>
      <c r="D933" s="161" t="s">
        <v>605</v>
      </c>
      <c r="E933" s="161" t="s">
        <v>271</v>
      </c>
      <c r="F933" s="192">
        <v>34.086216133000001</v>
      </c>
      <c r="G933" s="192">
        <v>0</v>
      </c>
      <c r="H933" s="192">
        <v>0</v>
      </c>
      <c r="I933" s="193">
        <f t="shared" si="155"/>
        <v>0</v>
      </c>
      <c r="J933" s="193">
        <f t="shared" si="156"/>
        <v>0</v>
      </c>
      <c r="K933" s="138">
        <v>3131</v>
      </c>
      <c r="L933" s="192">
        <f t="shared" si="157"/>
        <v>3131</v>
      </c>
      <c r="M933" s="192">
        <f t="shared" si="158"/>
        <v>0</v>
      </c>
      <c r="N933" s="192">
        <f t="shared" si="159"/>
        <v>0</v>
      </c>
      <c r="O933" s="192">
        <v>181.53345845906907</v>
      </c>
      <c r="P933" s="192">
        <f t="shared" si="160"/>
        <v>181.53345845906907</v>
      </c>
      <c r="Q933" s="192">
        <f t="shared" si="161"/>
        <v>0</v>
      </c>
      <c r="R933" s="192">
        <f t="shared" si="162"/>
        <v>0</v>
      </c>
      <c r="S933" s="192">
        <f t="shared" si="163"/>
        <v>3312.5334584590692</v>
      </c>
      <c r="T933" s="192">
        <f t="shared" si="164"/>
        <v>0</v>
      </c>
      <c r="U933" s="192">
        <f t="shared" si="165"/>
        <v>0</v>
      </c>
    </row>
    <row r="934" spans="1:21" s="137" customFormat="1" ht="12">
      <c r="A934" s="161">
        <v>2137</v>
      </c>
      <c r="B934" s="161" t="s">
        <v>396</v>
      </c>
      <c r="C934" s="161" t="s">
        <v>455</v>
      </c>
      <c r="D934" s="161" t="s">
        <v>600</v>
      </c>
      <c r="E934" s="161" t="s">
        <v>130</v>
      </c>
      <c r="F934" s="192">
        <v>40.858928080341997</v>
      </c>
      <c r="G934" s="192">
        <v>40.098465491799999</v>
      </c>
      <c r="H934" s="192">
        <v>0.760462588542</v>
      </c>
      <c r="I934" s="193">
        <f t="shared" si="155"/>
        <v>0.98138809253520598</v>
      </c>
      <c r="J934" s="193">
        <f t="shared" si="156"/>
        <v>1.861190746479402E-2</v>
      </c>
      <c r="K934" s="138">
        <v>4183.1660000000002</v>
      </c>
      <c r="L934" s="192">
        <f t="shared" si="157"/>
        <v>0</v>
      </c>
      <c r="M934" s="192">
        <f t="shared" si="158"/>
        <v>4105.3093014981278</v>
      </c>
      <c r="N934" s="192">
        <f t="shared" si="159"/>
        <v>77.856698501872543</v>
      </c>
      <c r="O934" s="192">
        <v>209.48043641992049</v>
      </c>
      <c r="P934" s="192">
        <f t="shared" si="160"/>
        <v>0</v>
      </c>
      <c r="Q934" s="192">
        <f t="shared" si="161"/>
        <v>205.58160592158828</v>
      </c>
      <c r="R934" s="192">
        <f t="shared" si="162"/>
        <v>3.8988304983322273</v>
      </c>
      <c r="S934" s="192">
        <f t="shared" si="163"/>
        <v>0</v>
      </c>
      <c r="T934" s="192">
        <f t="shared" si="164"/>
        <v>4310.8909074197163</v>
      </c>
      <c r="U934" s="192">
        <f t="shared" si="165"/>
        <v>81.755529000204774</v>
      </c>
    </row>
    <row r="935" spans="1:21" s="137" customFormat="1" ht="12">
      <c r="A935" s="161">
        <v>2138</v>
      </c>
      <c r="B935" s="161" t="s">
        <v>396</v>
      </c>
      <c r="C935" s="161" t="s">
        <v>455</v>
      </c>
      <c r="D935" s="161" t="s">
        <v>600</v>
      </c>
      <c r="E935" s="161" t="s">
        <v>130</v>
      </c>
      <c r="F935" s="192">
        <v>60.0703642052056</v>
      </c>
      <c r="G935" s="192">
        <v>60.033814053299999</v>
      </c>
      <c r="H935" s="192">
        <v>3.6550151905600001E-2</v>
      </c>
      <c r="I935" s="193">
        <f t="shared" si="155"/>
        <v>0.99939154435986532</v>
      </c>
      <c r="J935" s="193">
        <f t="shared" si="156"/>
        <v>6.0845564013467524E-4</v>
      </c>
      <c r="K935" s="138">
        <v>4560</v>
      </c>
      <c r="L935" s="192">
        <f t="shared" si="157"/>
        <v>0</v>
      </c>
      <c r="M935" s="192">
        <f t="shared" si="158"/>
        <v>4557.2254422809856</v>
      </c>
      <c r="N935" s="192">
        <f t="shared" si="159"/>
        <v>2.7745577190141191</v>
      </c>
      <c r="O935" s="192">
        <v>433.54157781921225</v>
      </c>
      <c r="P935" s="192">
        <f t="shared" si="160"/>
        <v>0</v>
      </c>
      <c r="Q935" s="192">
        <f t="shared" si="161"/>
        <v>433.27778700095524</v>
      </c>
      <c r="R935" s="192">
        <f t="shared" si="162"/>
        <v>0.26379081825698592</v>
      </c>
      <c r="S935" s="192">
        <f t="shared" si="163"/>
        <v>0</v>
      </c>
      <c r="T935" s="192">
        <f t="shared" si="164"/>
        <v>4990.5032292819405</v>
      </c>
      <c r="U935" s="192">
        <f t="shared" si="165"/>
        <v>3.038348537271105</v>
      </c>
    </row>
    <row r="936" spans="1:21" s="137" customFormat="1" ht="12">
      <c r="A936" s="161">
        <v>2139</v>
      </c>
      <c r="B936" s="161" t="s">
        <v>396</v>
      </c>
      <c r="C936" s="161" t="s">
        <v>455</v>
      </c>
      <c r="D936" s="161" t="s">
        <v>600</v>
      </c>
      <c r="E936" s="161" t="s">
        <v>130</v>
      </c>
      <c r="F936" s="192">
        <v>25.2259943912</v>
      </c>
      <c r="G936" s="192">
        <v>25.2259943912</v>
      </c>
      <c r="H936" s="192">
        <v>0</v>
      </c>
      <c r="I936" s="193">
        <f t="shared" si="155"/>
        <v>1</v>
      </c>
      <c r="J936" s="193">
        <f t="shared" si="156"/>
        <v>0</v>
      </c>
      <c r="K936" s="138">
        <v>1691.1123704700001</v>
      </c>
      <c r="L936" s="192">
        <f t="shared" si="157"/>
        <v>0</v>
      </c>
      <c r="M936" s="192">
        <f t="shared" si="158"/>
        <v>1691.1123704700001</v>
      </c>
      <c r="N936" s="192">
        <f t="shared" si="159"/>
        <v>0</v>
      </c>
      <c r="O936" s="192">
        <v>248.71494000965467</v>
      </c>
      <c r="P936" s="192">
        <f t="shared" si="160"/>
        <v>0</v>
      </c>
      <c r="Q936" s="192">
        <f t="shared" si="161"/>
        <v>248.71494000965467</v>
      </c>
      <c r="R936" s="192">
        <f t="shared" si="162"/>
        <v>0</v>
      </c>
      <c r="S936" s="192">
        <f t="shared" si="163"/>
        <v>0</v>
      </c>
      <c r="T936" s="192">
        <f t="shared" si="164"/>
        <v>1939.8273104796547</v>
      </c>
      <c r="U936" s="192">
        <f t="shared" si="165"/>
        <v>0</v>
      </c>
    </row>
    <row r="937" spans="1:21" s="137" customFormat="1" ht="12">
      <c r="A937" s="161">
        <v>2140</v>
      </c>
      <c r="B937" s="161" t="s">
        <v>396</v>
      </c>
      <c r="C937" s="161" t="s">
        <v>455</v>
      </c>
      <c r="D937" s="161" t="s">
        <v>600</v>
      </c>
      <c r="E937" s="161" t="s">
        <v>130</v>
      </c>
      <c r="F937" s="192">
        <v>56.431315402869352</v>
      </c>
      <c r="G937" s="192">
        <v>56.430816865600001</v>
      </c>
      <c r="H937" s="192">
        <v>4.9853726935199997E-4</v>
      </c>
      <c r="I937" s="193">
        <f t="shared" si="155"/>
        <v>0.99999116559190948</v>
      </c>
      <c r="J937" s="193">
        <f t="shared" si="156"/>
        <v>8.8344080905189415E-6</v>
      </c>
      <c r="K937" s="138">
        <v>4642</v>
      </c>
      <c r="L937" s="192">
        <f t="shared" si="157"/>
        <v>0</v>
      </c>
      <c r="M937" s="192">
        <f t="shared" si="158"/>
        <v>4641.9589906776437</v>
      </c>
      <c r="N937" s="192">
        <f t="shared" si="159"/>
        <v>4.1009322356188926E-2</v>
      </c>
      <c r="O937" s="192">
        <v>527.36935768054059</v>
      </c>
      <c r="P937" s="192">
        <f t="shared" si="160"/>
        <v>0</v>
      </c>
      <c r="Q937" s="192">
        <f t="shared" si="161"/>
        <v>527.36469868442043</v>
      </c>
      <c r="R937" s="192">
        <f t="shared" si="162"/>
        <v>4.6589961201847453E-3</v>
      </c>
      <c r="S937" s="192">
        <f t="shared" si="163"/>
        <v>0</v>
      </c>
      <c r="T937" s="192">
        <f t="shared" si="164"/>
        <v>5169.3236893620642</v>
      </c>
      <c r="U937" s="192">
        <f t="shared" si="165"/>
        <v>4.5668318476373669E-2</v>
      </c>
    </row>
    <row r="938" spans="1:21" s="137" customFormat="1" ht="12">
      <c r="A938" s="161">
        <v>2141</v>
      </c>
      <c r="B938" s="161" t="s">
        <v>396</v>
      </c>
      <c r="C938" s="161" t="s">
        <v>455</v>
      </c>
      <c r="D938" s="161" t="s">
        <v>606</v>
      </c>
      <c r="E938" s="161" t="s">
        <v>130</v>
      </c>
      <c r="F938" s="192">
        <v>57.78907190612</v>
      </c>
      <c r="G938" s="192">
        <v>1.0563013594199973</v>
      </c>
      <c r="H938" s="192">
        <v>56.732770546700003</v>
      </c>
      <c r="I938" s="193">
        <f t="shared" si="155"/>
        <v>1.8278565904916919E-2</v>
      </c>
      <c r="J938" s="193">
        <f t="shared" si="156"/>
        <v>0.98172143409508306</v>
      </c>
      <c r="K938" s="138">
        <v>2892.5227102200001</v>
      </c>
      <c r="L938" s="192">
        <f t="shared" si="157"/>
        <v>0</v>
      </c>
      <c r="M938" s="192">
        <f t="shared" si="158"/>
        <v>52.871166990225177</v>
      </c>
      <c r="N938" s="192">
        <f t="shared" si="159"/>
        <v>2839.6515432297747</v>
      </c>
      <c r="O938" s="192">
        <v>3.133997871774753E-14</v>
      </c>
      <c r="P938" s="192">
        <f t="shared" si="160"/>
        <v>0</v>
      </c>
      <c r="Q938" s="192">
        <f t="shared" si="161"/>
        <v>5.7284986645104185E-16</v>
      </c>
      <c r="R938" s="192">
        <f t="shared" si="162"/>
        <v>3.0767128851296485E-14</v>
      </c>
      <c r="S938" s="192">
        <f t="shared" si="163"/>
        <v>0</v>
      </c>
      <c r="T938" s="192">
        <f t="shared" si="164"/>
        <v>52.871166990225177</v>
      </c>
      <c r="U938" s="192">
        <f t="shared" si="165"/>
        <v>2839.6515432297747</v>
      </c>
    </row>
    <row r="939" spans="1:21" s="137" customFormat="1" ht="12">
      <c r="A939" s="161">
        <v>2142</v>
      </c>
      <c r="B939" s="161" t="s">
        <v>396</v>
      </c>
      <c r="C939" s="161" t="s">
        <v>455</v>
      </c>
      <c r="D939" s="161" t="s">
        <v>606</v>
      </c>
      <c r="E939" s="161" t="s">
        <v>130</v>
      </c>
      <c r="F939" s="192">
        <v>58.547678799181071</v>
      </c>
      <c r="G939" s="192">
        <v>0</v>
      </c>
      <c r="H939" s="192">
        <v>58.547678799181071</v>
      </c>
      <c r="I939" s="193">
        <f t="shared" si="155"/>
        <v>0</v>
      </c>
      <c r="J939" s="193">
        <f t="shared" si="156"/>
        <v>1</v>
      </c>
      <c r="K939" s="138">
        <v>3673.6462991799999</v>
      </c>
      <c r="L939" s="192">
        <f t="shared" si="157"/>
        <v>0</v>
      </c>
      <c r="M939" s="192">
        <f t="shared" si="158"/>
        <v>0</v>
      </c>
      <c r="N939" s="192">
        <f t="shared" si="159"/>
        <v>3673.6462991799999</v>
      </c>
      <c r="O939" s="192">
        <v>4.5561784288104595E-3</v>
      </c>
      <c r="P939" s="192">
        <f t="shared" si="160"/>
        <v>0</v>
      </c>
      <c r="Q939" s="192">
        <f t="shared" si="161"/>
        <v>0</v>
      </c>
      <c r="R939" s="192">
        <f t="shared" si="162"/>
        <v>4.5561784288104595E-3</v>
      </c>
      <c r="S939" s="192">
        <f t="shared" si="163"/>
        <v>0</v>
      </c>
      <c r="T939" s="192">
        <f t="shared" si="164"/>
        <v>0</v>
      </c>
      <c r="U939" s="192">
        <f t="shared" si="165"/>
        <v>3673.6508553584285</v>
      </c>
    </row>
    <row r="940" spans="1:21" s="137" customFormat="1" ht="12">
      <c r="A940" s="161">
        <v>2143</v>
      </c>
      <c r="B940" s="161" t="s">
        <v>396</v>
      </c>
      <c r="C940" s="161" t="s">
        <v>455</v>
      </c>
      <c r="D940" s="161" t="s">
        <v>606</v>
      </c>
      <c r="E940" s="161" t="s">
        <v>130</v>
      </c>
      <c r="F940" s="192">
        <v>67.035355190228003</v>
      </c>
      <c r="G940" s="192">
        <v>66.885078463900001</v>
      </c>
      <c r="H940" s="192">
        <v>0.15027672632799999</v>
      </c>
      <c r="I940" s="193">
        <f t="shared" si="155"/>
        <v>0.99775824673559854</v>
      </c>
      <c r="J940" s="193">
        <f t="shared" si="156"/>
        <v>2.2417532644014582E-3</v>
      </c>
      <c r="K940" s="138">
        <v>4253.9841527999997</v>
      </c>
      <c r="L940" s="192">
        <f t="shared" si="157"/>
        <v>0</v>
      </c>
      <c r="M940" s="192">
        <f t="shared" si="158"/>
        <v>4244.447769938748</v>
      </c>
      <c r="N940" s="192">
        <f t="shared" si="159"/>
        <v>9.5363828612514716</v>
      </c>
      <c r="O940" s="192">
        <v>3.8923643564036945E-3</v>
      </c>
      <c r="P940" s="192">
        <f t="shared" si="160"/>
        <v>0</v>
      </c>
      <c r="Q940" s="192">
        <f t="shared" si="161"/>
        <v>3.8836386359014864E-3</v>
      </c>
      <c r="R940" s="192">
        <f t="shared" si="162"/>
        <v>8.7257205022078621E-6</v>
      </c>
      <c r="S940" s="192">
        <f t="shared" si="163"/>
        <v>0</v>
      </c>
      <c r="T940" s="192">
        <f t="shared" si="164"/>
        <v>4244.4516535773837</v>
      </c>
      <c r="U940" s="192">
        <f t="shared" si="165"/>
        <v>9.5363915869719733</v>
      </c>
    </row>
    <row r="941" spans="1:21" s="137" customFormat="1" ht="12">
      <c r="A941" s="161">
        <v>2144</v>
      </c>
      <c r="B941" s="161" t="s">
        <v>396</v>
      </c>
      <c r="C941" s="161" t="s">
        <v>455</v>
      </c>
      <c r="D941" s="161" t="s">
        <v>606</v>
      </c>
      <c r="E941" s="161" t="s">
        <v>130</v>
      </c>
      <c r="F941" s="192">
        <v>45.305328721400002</v>
      </c>
      <c r="G941" s="192">
        <v>15.372575677500002</v>
      </c>
      <c r="H941" s="192">
        <v>29.9327530439</v>
      </c>
      <c r="I941" s="193">
        <f t="shared" si="155"/>
        <v>0.33931054274061045</v>
      </c>
      <c r="J941" s="193">
        <f t="shared" si="156"/>
        <v>0.66068945725938955</v>
      </c>
      <c r="K941" s="138">
        <v>2113.5593983499998</v>
      </c>
      <c r="L941" s="192">
        <f t="shared" si="157"/>
        <v>0</v>
      </c>
      <c r="M941" s="192">
        <f t="shared" si="158"/>
        <v>717.1529865686565</v>
      </c>
      <c r="N941" s="192">
        <f t="shared" si="159"/>
        <v>1396.4064117813432</v>
      </c>
      <c r="O941" s="192">
        <v>547.61335390546401</v>
      </c>
      <c r="P941" s="192">
        <f t="shared" si="160"/>
        <v>0</v>
      </c>
      <c r="Q941" s="192">
        <f t="shared" si="161"/>
        <v>185.81098432566898</v>
      </c>
      <c r="R941" s="192">
        <f t="shared" si="162"/>
        <v>361.80236957979503</v>
      </c>
      <c r="S941" s="192">
        <f t="shared" si="163"/>
        <v>0</v>
      </c>
      <c r="T941" s="192">
        <f t="shared" si="164"/>
        <v>902.96397089432548</v>
      </c>
      <c r="U941" s="192">
        <f t="shared" si="165"/>
        <v>1758.2087813611383</v>
      </c>
    </row>
    <row r="942" spans="1:21" s="137" customFormat="1" ht="12">
      <c r="A942" s="161">
        <v>2145</v>
      </c>
      <c r="B942" s="161" t="s">
        <v>396</v>
      </c>
      <c r="C942" s="161" t="s">
        <v>455</v>
      </c>
      <c r="D942" s="161" t="s">
        <v>606</v>
      </c>
      <c r="E942" s="161" t="s">
        <v>130</v>
      </c>
      <c r="F942" s="192">
        <v>42.730509003100003</v>
      </c>
      <c r="G942" s="192">
        <v>42.730509003100003</v>
      </c>
      <c r="H942" s="192">
        <v>0</v>
      </c>
      <c r="I942" s="193">
        <f t="shared" si="155"/>
        <v>1</v>
      </c>
      <c r="J942" s="193">
        <f t="shared" si="156"/>
        <v>0</v>
      </c>
      <c r="K942" s="138">
        <v>2854.14</v>
      </c>
      <c r="L942" s="192">
        <f t="shared" si="157"/>
        <v>0</v>
      </c>
      <c r="M942" s="192">
        <f t="shared" si="158"/>
        <v>2854.14</v>
      </c>
      <c r="N942" s="192">
        <f t="shared" si="159"/>
        <v>0</v>
      </c>
      <c r="O942" s="192">
        <v>1079.2990888819447</v>
      </c>
      <c r="P942" s="192">
        <f t="shared" si="160"/>
        <v>0</v>
      </c>
      <c r="Q942" s="192">
        <f t="shared" si="161"/>
        <v>1079.2990888819447</v>
      </c>
      <c r="R942" s="192">
        <f t="shared" si="162"/>
        <v>0</v>
      </c>
      <c r="S942" s="192">
        <f t="shared" si="163"/>
        <v>0</v>
      </c>
      <c r="T942" s="192">
        <f t="shared" si="164"/>
        <v>3933.4390888819444</v>
      </c>
      <c r="U942" s="192">
        <f t="shared" si="165"/>
        <v>0</v>
      </c>
    </row>
    <row r="943" spans="1:21" s="137" customFormat="1" ht="12">
      <c r="A943" s="161">
        <v>2146</v>
      </c>
      <c r="B943" s="161" t="s">
        <v>396</v>
      </c>
      <c r="C943" s="161" t="s">
        <v>455</v>
      </c>
      <c r="D943" s="161" t="s">
        <v>606</v>
      </c>
      <c r="E943" s="161" t="s">
        <v>130</v>
      </c>
      <c r="F943" s="192">
        <v>34.553081094571006</v>
      </c>
      <c r="G943" s="192">
        <v>0.37451137317100347</v>
      </c>
      <c r="H943" s="192">
        <v>34.178569721400002</v>
      </c>
      <c r="I943" s="193">
        <f t="shared" si="155"/>
        <v>1.083872584751485E-2</v>
      </c>
      <c r="J943" s="193">
        <f t="shared" si="156"/>
        <v>0.98916127415248511</v>
      </c>
      <c r="K943" s="138">
        <v>2436.7325252700002</v>
      </c>
      <c r="L943" s="192">
        <f t="shared" si="157"/>
        <v>0</v>
      </c>
      <c r="M943" s="192">
        <f t="shared" si="158"/>
        <v>26.411075805124085</v>
      </c>
      <c r="N943" s="192">
        <f t="shared" si="159"/>
        <v>2410.321449464876</v>
      </c>
      <c r="O943" s="192">
        <v>50.008991663392443</v>
      </c>
      <c r="P943" s="192">
        <f t="shared" si="160"/>
        <v>0</v>
      </c>
      <c r="Q943" s="192">
        <f t="shared" si="161"/>
        <v>0.54203375055016634</v>
      </c>
      <c r="R943" s="192">
        <f t="shared" si="162"/>
        <v>49.466957912842275</v>
      </c>
      <c r="S943" s="192">
        <f t="shared" si="163"/>
        <v>0</v>
      </c>
      <c r="T943" s="192">
        <f t="shared" si="164"/>
        <v>26.953109555674253</v>
      </c>
      <c r="U943" s="192">
        <f t="shared" si="165"/>
        <v>2459.7884073777182</v>
      </c>
    </row>
    <row r="944" spans="1:21" s="137" customFormat="1" ht="12">
      <c r="A944" s="161">
        <v>2147</v>
      </c>
      <c r="B944" s="161" t="s">
        <v>396</v>
      </c>
      <c r="C944" s="161" t="s">
        <v>455</v>
      </c>
      <c r="D944" s="161" t="s">
        <v>606</v>
      </c>
      <c r="E944" s="161" t="s">
        <v>130</v>
      </c>
      <c r="F944" s="192">
        <v>37.352124185742099</v>
      </c>
      <c r="G944" s="192">
        <v>2.8634264742102289E-2</v>
      </c>
      <c r="H944" s="192">
        <v>37.323489920999997</v>
      </c>
      <c r="I944" s="193">
        <f t="shared" si="155"/>
        <v>7.6660338243982507E-4</v>
      </c>
      <c r="J944" s="193">
        <f t="shared" si="156"/>
        <v>0.99923339661756017</v>
      </c>
      <c r="K944" s="138">
        <v>2461.1508537999998</v>
      </c>
      <c r="L944" s="192">
        <f t="shared" si="157"/>
        <v>0</v>
      </c>
      <c r="M944" s="192">
        <f t="shared" si="158"/>
        <v>1.8867265692177433</v>
      </c>
      <c r="N944" s="192">
        <f t="shared" si="159"/>
        <v>2459.2641272307819</v>
      </c>
      <c r="O944" s="192">
        <v>9.3537438065205457E-4</v>
      </c>
      <c r="P944" s="192">
        <f t="shared" si="160"/>
        <v>0</v>
      </c>
      <c r="Q944" s="192">
        <f t="shared" si="161"/>
        <v>7.170611640554215E-7</v>
      </c>
      <c r="R944" s="192">
        <f t="shared" si="162"/>
        <v>9.3465731948799919E-4</v>
      </c>
      <c r="S944" s="192">
        <f t="shared" si="163"/>
        <v>0</v>
      </c>
      <c r="T944" s="192">
        <f t="shared" si="164"/>
        <v>1.8867272862789073</v>
      </c>
      <c r="U944" s="192">
        <f t="shared" si="165"/>
        <v>2459.2650618881016</v>
      </c>
    </row>
    <row r="945" spans="1:21" s="137" customFormat="1" ht="12">
      <c r="A945" s="161">
        <v>2148</v>
      </c>
      <c r="B945" s="161" t="s">
        <v>396</v>
      </c>
      <c r="C945" s="161" t="s">
        <v>455</v>
      </c>
      <c r="D945" s="161" t="s">
        <v>606</v>
      </c>
      <c r="E945" s="161" t="s">
        <v>130</v>
      </c>
      <c r="F945" s="192">
        <v>58.267731402060001</v>
      </c>
      <c r="G945" s="192">
        <v>54.954127418600002</v>
      </c>
      <c r="H945" s="192">
        <v>3.3136039834600002</v>
      </c>
      <c r="I945" s="193">
        <f t="shared" si="155"/>
        <v>0.94313140560432307</v>
      </c>
      <c r="J945" s="193">
        <f t="shared" si="156"/>
        <v>5.686859439567693E-2</v>
      </c>
      <c r="K945" s="138">
        <v>3361.1450360899998</v>
      </c>
      <c r="L945" s="192">
        <f t="shared" si="157"/>
        <v>0</v>
      </c>
      <c r="M945" s="192">
        <f t="shared" si="158"/>
        <v>3170.0014423275547</v>
      </c>
      <c r="N945" s="192">
        <f t="shared" si="159"/>
        <v>191.14359376244511</v>
      </c>
      <c r="O945" s="192">
        <v>359.84112878215819</v>
      </c>
      <c r="P945" s="192">
        <f t="shared" si="160"/>
        <v>0</v>
      </c>
      <c r="Q945" s="192">
        <f t="shared" si="161"/>
        <v>339.37746958256309</v>
      </c>
      <c r="R945" s="192">
        <f t="shared" si="162"/>
        <v>20.463659199595103</v>
      </c>
      <c r="S945" s="192">
        <f t="shared" si="163"/>
        <v>0</v>
      </c>
      <c r="T945" s="192">
        <f t="shared" si="164"/>
        <v>3509.3789119101179</v>
      </c>
      <c r="U945" s="192">
        <f t="shared" si="165"/>
        <v>211.60725296204021</v>
      </c>
    </row>
    <row r="946" spans="1:21" s="137" customFormat="1" ht="12">
      <c r="A946" s="161">
        <v>2149</v>
      </c>
      <c r="B946" s="161" t="s">
        <v>396</v>
      </c>
      <c r="C946" s="161" t="s">
        <v>455</v>
      </c>
      <c r="D946" s="161" t="s">
        <v>607</v>
      </c>
      <c r="E946" s="161" t="s">
        <v>130</v>
      </c>
      <c r="F946" s="192">
        <v>28.433745242000001</v>
      </c>
      <c r="G946" s="192">
        <v>0</v>
      </c>
      <c r="H946" s="192">
        <v>28.433745242000001</v>
      </c>
      <c r="I946" s="193">
        <f t="shared" si="155"/>
        <v>0</v>
      </c>
      <c r="J946" s="193">
        <f t="shared" si="156"/>
        <v>1</v>
      </c>
      <c r="K946" s="138">
        <v>0</v>
      </c>
      <c r="L946" s="192">
        <f t="shared" si="157"/>
        <v>0</v>
      </c>
      <c r="M946" s="192">
        <f t="shared" si="158"/>
        <v>0</v>
      </c>
      <c r="N946" s="192">
        <f t="shared" si="159"/>
        <v>0</v>
      </c>
      <c r="O946" s="192">
        <v>44.696224346514583</v>
      </c>
      <c r="P946" s="192">
        <f t="shared" si="160"/>
        <v>0</v>
      </c>
      <c r="Q946" s="192">
        <f t="shared" si="161"/>
        <v>0</v>
      </c>
      <c r="R946" s="192">
        <f t="shared" si="162"/>
        <v>44.696224346514583</v>
      </c>
      <c r="S946" s="192">
        <f t="shared" si="163"/>
        <v>0</v>
      </c>
      <c r="T946" s="192">
        <f t="shared" si="164"/>
        <v>0</v>
      </c>
      <c r="U946" s="192">
        <f t="shared" si="165"/>
        <v>44.696224346514583</v>
      </c>
    </row>
    <row r="947" spans="1:21" s="137" customFormat="1" ht="12">
      <c r="A947" s="161">
        <v>2150</v>
      </c>
      <c r="B947" s="161" t="s">
        <v>396</v>
      </c>
      <c r="C947" s="161" t="s">
        <v>455</v>
      </c>
      <c r="D947" s="161" t="s">
        <v>607</v>
      </c>
      <c r="E947" s="161" t="s">
        <v>130</v>
      </c>
      <c r="F947" s="192">
        <v>38.532793256799998</v>
      </c>
      <c r="G947" s="192">
        <v>0</v>
      </c>
      <c r="H947" s="192">
        <v>38.532793256799998</v>
      </c>
      <c r="I947" s="193">
        <f t="shared" si="155"/>
        <v>0</v>
      </c>
      <c r="J947" s="193">
        <f t="shared" si="156"/>
        <v>1</v>
      </c>
      <c r="K947" s="138">
        <v>0</v>
      </c>
      <c r="L947" s="192">
        <f t="shared" si="157"/>
        <v>0</v>
      </c>
      <c r="M947" s="192">
        <f t="shared" si="158"/>
        <v>0</v>
      </c>
      <c r="N947" s="192">
        <f t="shared" si="159"/>
        <v>0</v>
      </c>
      <c r="O947" s="192">
        <v>6.6693832039936636</v>
      </c>
      <c r="P947" s="192">
        <f t="shared" si="160"/>
        <v>0</v>
      </c>
      <c r="Q947" s="192">
        <f t="shared" si="161"/>
        <v>0</v>
      </c>
      <c r="R947" s="192">
        <f t="shared" si="162"/>
        <v>6.6693832039936636</v>
      </c>
      <c r="S947" s="192">
        <f t="shared" si="163"/>
        <v>0</v>
      </c>
      <c r="T947" s="192">
        <f t="shared" si="164"/>
        <v>0</v>
      </c>
      <c r="U947" s="192">
        <f t="shared" si="165"/>
        <v>6.6693832039936636</v>
      </c>
    </row>
    <row r="948" spans="1:21" s="137" customFormat="1" ht="12">
      <c r="A948" s="161">
        <v>2155</v>
      </c>
      <c r="B948" s="161" t="s">
        <v>396</v>
      </c>
      <c r="C948" s="161" t="s">
        <v>455</v>
      </c>
      <c r="D948" s="161" t="s">
        <v>600</v>
      </c>
      <c r="E948" s="161" t="s">
        <v>130</v>
      </c>
      <c r="F948" s="192">
        <v>26.90060454408</v>
      </c>
      <c r="G948" s="192">
        <v>23.3555480799</v>
      </c>
      <c r="H948" s="192">
        <v>3.54505646418</v>
      </c>
      <c r="I948" s="193">
        <f t="shared" si="155"/>
        <v>0.86821647601372742</v>
      </c>
      <c r="J948" s="193">
        <f t="shared" si="156"/>
        <v>0.13178352398627258</v>
      </c>
      <c r="K948" s="138">
        <v>2684.6400927</v>
      </c>
      <c r="L948" s="192">
        <f t="shared" si="157"/>
        <v>0</v>
      </c>
      <c r="M948" s="192">
        <f t="shared" si="158"/>
        <v>2330.8487606491603</v>
      </c>
      <c r="N948" s="192">
        <f t="shared" si="159"/>
        <v>353.79133205083946</v>
      </c>
      <c r="O948" s="192">
        <v>16.941725147000032</v>
      </c>
      <c r="P948" s="192">
        <f t="shared" si="160"/>
        <v>0</v>
      </c>
      <c r="Q948" s="192">
        <f t="shared" si="161"/>
        <v>14.709084904721516</v>
      </c>
      <c r="R948" s="192">
        <f t="shared" si="162"/>
        <v>2.2326402422785159</v>
      </c>
      <c r="S948" s="192">
        <f t="shared" si="163"/>
        <v>0</v>
      </c>
      <c r="T948" s="192">
        <f t="shared" si="164"/>
        <v>2345.5578455538816</v>
      </c>
      <c r="U948" s="192">
        <f t="shared" si="165"/>
        <v>356.02397229311799</v>
      </c>
    </row>
    <row r="949" spans="1:21" s="137" customFormat="1" ht="12">
      <c r="A949" s="161">
        <v>2156</v>
      </c>
      <c r="B949" s="161" t="s">
        <v>396</v>
      </c>
      <c r="C949" s="161" t="s">
        <v>455</v>
      </c>
      <c r="D949" s="161" t="s">
        <v>600</v>
      </c>
      <c r="E949" s="161" t="s">
        <v>130</v>
      </c>
      <c r="F949" s="192">
        <v>25.826036663299998</v>
      </c>
      <c r="G949" s="192">
        <v>25.826036663299998</v>
      </c>
      <c r="H949" s="192">
        <v>0</v>
      </c>
      <c r="I949" s="193">
        <f t="shared" si="155"/>
        <v>1</v>
      </c>
      <c r="J949" s="193">
        <f t="shared" si="156"/>
        <v>0</v>
      </c>
      <c r="K949" s="138">
        <v>1924.72</v>
      </c>
      <c r="L949" s="192">
        <f t="shared" si="157"/>
        <v>0</v>
      </c>
      <c r="M949" s="192">
        <f t="shared" si="158"/>
        <v>1924.72</v>
      </c>
      <c r="N949" s="192">
        <f t="shared" si="159"/>
        <v>0</v>
      </c>
      <c r="O949" s="192">
        <v>257.58999082266155</v>
      </c>
      <c r="P949" s="192">
        <f t="shared" si="160"/>
        <v>0</v>
      </c>
      <c r="Q949" s="192">
        <f t="shared" si="161"/>
        <v>257.58999082266155</v>
      </c>
      <c r="R949" s="192">
        <f t="shared" si="162"/>
        <v>0</v>
      </c>
      <c r="S949" s="192">
        <f t="shared" si="163"/>
        <v>0</v>
      </c>
      <c r="T949" s="192">
        <f t="shared" si="164"/>
        <v>2182.3099908226613</v>
      </c>
      <c r="U949" s="192">
        <f t="shared" si="165"/>
        <v>0</v>
      </c>
    </row>
    <row r="950" spans="1:21" s="137" customFormat="1" ht="12">
      <c r="A950" s="161">
        <v>2157</v>
      </c>
      <c r="B950" s="161" t="s">
        <v>396</v>
      </c>
      <c r="C950" s="161" t="s">
        <v>397</v>
      </c>
      <c r="D950" s="161" t="s">
        <v>603</v>
      </c>
      <c r="E950" s="161" t="s">
        <v>271</v>
      </c>
      <c r="F950" s="192">
        <v>76.762384260800005</v>
      </c>
      <c r="G950" s="192">
        <v>0</v>
      </c>
      <c r="H950" s="192">
        <v>0</v>
      </c>
      <c r="I950" s="193">
        <f t="shared" si="155"/>
        <v>0</v>
      </c>
      <c r="J950" s="193">
        <f t="shared" si="156"/>
        <v>0</v>
      </c>
      <c r="K950" s="138">
        <v>3253.2054469899999</v>
      </c>
      <c r="L950" s="192">
        <f t="shared" si="157"/>
        <v>3253.2054469899999</v>
      </c>
      <c r="M950" s="192">
        <f t="shared" si="158"/>
        <v>0</v>
      </c>
      <c r="N950" s="192">
        <f t="shared" si="159"/>
        <v>0</v>
      </c>
      <c r="O950" s="192">
        <v>325.78697171606456</v>
      </c>
      <c r="P950" s="192">
        <f t="shared" si="160"/>
        <v>325.78697171606456</v>
      </c>
      <c r="Q950" s="192">
        <f t="shared" si="161"/>
        <v>0</v>
      </c>
      <c r="R950" s="192">
        <f t="shared" si="162"/>
        <v>0</v>
      </c>
      <c r="S950" s="192">
        <f t="shared" si="163"/>
        <v>3578.9924187060647</v>
      </c>
      <c r="T950" s="192">
        <f t="shared" si="164"/>
        <v>0</v>
      </c>
      <c r="U950" s="192">
        <f t="shared" si="165"/>
        <v>0</v>
      </c>
    </row>
    <row r="951" spans="1:21" s="137" customFormat="1" ht="12">
      <c r="A951" s="161">
        <v>2158</v>
      </c>
      <c r="B951" s="161" t="s">
        <v>396</v>
      </c>
      <c r="C951" s="161" t="s">
        <v>455</v>
      </c>
      <c r="D951" s="161" t="s">
        <v>607</v>
      </c>
      <c r="E951" s="161" t="s">
        <v>130</v>
      </c>
      <c r="F951" s="192">
        <v>52.48700556749602</v>
      </c>
      <c r="G951" s="192">
        <v>0</v>
      </c>
      <c r="H951" s="192">
        <v>52.48700556749602</v>
      </c>
      <c r="I951" s="193">
        <f t="shared" si="155"/>
        <v>0</v>
      </c>
      <c r="J951" s="193">
        <f t="shared" si="156"/>
        <v>1</v>
      </c>
      <c r="K951" s="138">
        <v>6257.14</v>
      </c>
      <c r="L951" s="192">
        <f t="shared" si="157"/>
        <v>0</v>
      </c>
      <c r="M951" s="192">
        <f t="shared" si="158"/>
        <v>0</v>
      </c>
      <c r="N951" s="192">
        <f t="shared" si="159"/>
        <v>6257.14</v>
      </c>
      <c r="O951" s="192">
        <v>5.7495235859999996</v>
      </c>
      <c r="P951" s="192">
        <f t="shared" si="160"/>
        <v>0</v>
      </c>
      <c r="Q951" s="192">
        <f t="shared" si="161"/>
        <v>0</v>
      </c>
      <c r="R951" s="192">
        <f t="shared" si="162"/>
        <v>5.7495235859999996</v>
      </c>
      <c r="S951" s="192">
        <f t="shared" si="163"/>
        <v>0</v>
      </c>
      <c r="T951" s="192">
        <f t="shared" si="164"/>
        <v>0</v>
      </c>
      <c r="U951" s="192">
        <f t="shared" si="165"/>
        <v>6262.889523586</v>
      </c>
    </row>
    <row r="952" spans="1:21" s="137" customFormat="1" ht="12">
      <c r="A952" s="161">
        <v>2159</v>
      </c>
      <c r="B952" s="161" t="s">
        <v>396</v>
      </c>
      <c r="C952" s="161" t="s">
        <v>455</v>
      </c>
      <c r="D952" s="161" t="s">
        <v>608</v>
      </c>
      <c r="E952" s="161" t="s">
        <v>130</v>
      </c>
      <c r="F952" s="192">
        <v>67.469459533087701</v>
      </c>
      <c r="G952" s="192">
        <v>0</v>
      </c>
      <c r="H952" s="192">
        <v>67.469459533087701</v>
      </c>
      <c r="I952" s="193">
        <f t="shared" si="155"/>
        <v>0</v>
      </c>
      <c r="J952" s="193">
        <f t="shared" si="156"/>
        <v>1</v>
      </c>
      <c r="K952" s="138">
        <v>8036.76</v>
      </c>
      <c r="L952" s="192">
        <f t="shared" si="157"/>
        <v>0</v>
      </c>
      <c r="M952" s="192">
        <f t="shared" si="158"/>
        <v>0</v>
      </c>
      <c r="N952" s="192">
        <f t="shared" si="159"/>
        <v>8036.76</v>
      </c>
      <c r="O952" s="192">
        <v>3.6944747490461421E-10</v>
      </c>
      <c r="P952" s="192">
        <f t="shared" si="160"/>
        <v>0</v>
      </c>
      <c r="Q952" s="192">
        <f t="shared" si="161"/>
        <v>0</v>
      </c>
      <c r="R952" s="192">
        <f t="shared" si="162"/>
        <v>3.6944747490461421E-10</v>
      </c>
      <c r="S952" s="192">
        <f t="shared" si="163"/>
        <v>0</v>
      </c>
      <c r="T952" s="192">
        <f t="shared" si="164"/>
        <v>0</v>
      </c>
      <c r="U952" s="192">
        <f t="shared" si="165"/>
        <v>8036.7600000003695</v>
      </c>
    </row>
    <row r="953" spans="1:21" s="137" customFormat="1" ht="12">
      <c r="A953" s="161">
        <v>2160</v>
      </c>
      <c r="B953" s="161" t="s">
        <v>396</v>
      </c>
      <c r="C953" s="161" t="s">
        <v>455</v>
      </c>
      <c r="D953" s="161" t="s">
        <v>609</v>
      </c>
      <c r="E953" s="161" t="s">
        <v>130</v>
      </c>
      <c r="F953" s="192">
        <v>37.451030561079897</v>
      </c>
      <c r="G953" s="192">
        <v>0</v>
      </c>
      <c r="H953" s="192">
        <v>37.451030561079897</v>
      </c>
      <c r="I953" s="193">
        <f t="shared" si="155"/>
        <v>0</v>
      </c>
      <c r="J953" s="193">
        <f t="shared" si="156"/>
        <v>1</v>
      </c>
      <c r="K953" s="138">
        <v>2669.5627286899999</v>
      </c>
      <c r="L953" s="192">
        <f t="shared" si="157"/>
        <v>0</v>
      </c>
      <c r="M953" s="192">
        <f t="shared" si="158"/>
        <v>0</v>
      </c>
      <c r="N953" s="192">
        <f t="shared" si="159"/>
        <v>2669.5627286899999</v>
      </c>
      <c r="O953" s="192">
        <v>50</v>
      </c>
      <c r="P953" s="192">
        <f t="shared" si="160"/>
        <v>0</v>
      </c>
      <c r="Q953" s="192">
        <f t="shared" si="161"/>
        <v>0</v>
      </c>
      <c r="R953" s="192">
        <f t="shared" si="162"/>
        <v>50</v>
      </c>
      <c r="S953" s="192">
        <f t="shared" si="163"/>
        <v>0</v>
      </c>
      <c r="T953" s="192">
        <f t="shared" si="164"/>
        <v>0</v>
      </c>
      <c r="U953" s="192">
        <f t="shared" si="165"/>
        <v>2719.5627286899999</v>
      </c>
    </row>
    <row r="954" spans="1:21" s="137" customFormat="1" ht="12">
      <c r="A954" s="161">
        <v>2161</v>
      </c>
      <c r="B954" s="161" t="s">
        <v>396</v>
      </c>
      <c r="C954" s="161" t="s">
        <v>455</v>
      </c>
      <c r="D954" s="161" t="s">
        <v>609</v>
      </c>
      <c r="E954" s="161" t="s">
        <v>130</v>
      </c>
      <c r="F954" s="192">
        <v>60.611092986435189</v>
      </c>
      <c r="G954" s="192">
        <v>35.412470599199999</v>
      </c>
      <c r="H954" s="192">
        <v>25.19862238723519</v>
      </c>
      <c r="I954" s="193">
        <f t="shared" si="155"/>
        <v>0.58425725150881769</v>
      </c>
      <c r="J954" s="193">
        <f t="shared" si="156"/>
        <v>0.41574274849118231</v>
      </c>
      <c r="K954" s="138">
        <v>4633.0137809999997</v>
      </c>
      <c r="L954" s="192">
        <f t="shared" si="157"/>
        <v>0</v>
      </c>
      <c r="M954" s="192">
        <f t="shared" si="158"/>
        <v>2706.8718978895354</v>
      </c>
      <c r="N954" s="192">
        <f t="shared" si="159"/>
        <v>1926.1418831104645</v>
      </c>
      <c r="O954" s="192">
        <v>9.2916039938510632E-8</v>
      </c>
      <c r="P954" s="192">
        <f t="shared" si="160"/>
        <v>0</v>
      </c>
      <c r="Q954" s="192">
        <f t="shared" si="161"/>
        <v>5.4286870115557754E-8</v>
      </c>
      <c r="R954" s="192">
        <f t="shared" si="162"/>
        <v>3.8629169822952878E-8</v>
      </c>
      <c r="S954" s="192">
        <f t="shared" si="163"/>
        <v>0</v>
      </c>
      <c r="T954" s="192">
        <f t="shared" si="164"/>
        <v>2706.8718979438222</v>
      </c>
      <c r="U954" s="192">
        <f t="shared" si="165"/>
        <v>1926.1418831490937</v>
      </c>
    </row>
    <row r="955" spans="1:21" s="137" customFormat="1" ht="12">
      <c r="A955" s="161">
        <v>2162</v>
      </c>
      <c r="B955" s="161" t="s">
        <v>396</v>
      </c>
      <c r="C955" s="161" t="s">
        <v>455</v>
      </c>
      <c r="D955" s="161" t="s">
        <v>610</v>
      </c>
      <c r="E955" s="161" t="s">
        <v>130</v>
      </c>
      <c r="F955" s="192">
        <v>41.513902440300001</v>
      </c>
      <c r="G955" s="192">
        <v>0</v>
      </c>
      <c r="H955" s="192">
        <v>41.513902440300001</v>
      </c>
      <c r="I955" s="193">
        <f t="shared" si="155"/>
        <v>0</v>
      </c>
      <c r="J955" s="193">
        <f t="shared" si="156"/>
        <v>1</v>
      </c>
      <c r="K955" s="138">
        <v>4949.04</v>
      </c>
      <c r="L955" s="192">
        <f t="shared" si="157"/>
        <v>0</v>
      </c>
      <c r="M955" s="192">
        <f t="shared" si="158"/>
        <v>0</v>
      </c>
      <c r="N955" s="192">
        <f t="shared" si="159"/>
        <v>4949.04</v>
      </c>
      <c r="O955" s="192">
        <v>85.891285124000007</v>
      </c>
      <c r="P955" s="192">
        <f t="shared" si="160"/>
        <v>0</v>
      </c>
      <c r="Q955" s="192">
        <f t="shared" si="161"/>
        <v>0</v>
      </c>
      <c r="R955" s="192">
        <f t="shared" si="162"/>
        <v>85.891285124000007</v>
      </c>
      <c r="S955" s="192">
        <f t="shared" si="163"/>
        <v>0</v>
      </c>
      <c r="T955" s="192">
        <f t="shared" si="164"/>
        <v>0</v>
      </c>
      <c r="U955" s="192">
        <f t="shared" si="165"/>
        <v>5034.9312851240002</v>
      </c>
    </row>
    <row r="956" spans="1:21" s="137" customFormat="1" ht="12">
      <c r="A956" s="161">
        <v>2166</v>
      </c>
      <c r="B956" s="161" t="s">
        <v>396</v>
      </c>
      <c r="C956" s="161" t="s">
        <v>455</v>
      </c>
      <c r="D956" s="161" t="s">
        <v>597</v>
      </c>
      <c r="E956" s="161" t="s">
        <v>130</v>
      </c>
      <c r="F956" s="192">
        <v>28.118484444300002</v>
      </c>
      <c r="G956" s="192">
        <v>28.118484444300002</v>
      </c>
      <c r="H956" s="192">
        <v>0</v>
      </c>
      <c r="I956" s="193">
        <f t="shared" si="155"/>
        <v>1</v>
      </c>
      <c r="J956" s="193">
        <f t="shared" si="156"/>
        <v>0</v>
      </c>
      <c r="K956" s="138">
        <v>1456.09</v>
      </c>
      <c r="L956" s="192">
        <f t="shared" si="157"/>
        <v>0</v>
      </c>
      <c r="M956" s="192">
        <f t="shared" si="158"/>
        <v>1456.09</v>
      </c>
      <c r="N956" s="192">
        <f t="shared" si="159"/>
        <v>0</v>
      </c>
      <c r="O956" s="192">
        <v>712.89973946498174</v>
      </c>
      <c r="P956" s="192">
        <f t="shared" si="160"/>
        <v>0</v>
      </c>
      <c r="Q956" s="192">
        <f t="shared" si="161"/>
        <v>712.89973946498174</v>
      </c>
      <c r="R956" s="192">
        <f t="shared" si="162"/>
        <v>0</v>
      </c>
      <c r="S956" s="192">
        <f t="shared" si="163"/>
        <v>0</v>
      </c>
      <c r="T956" s="192">
        <f t="shared" si="164"/>
        <v>2168.9897394649815</v>
      </c>
      <c r="U956" s="192">
        <f t="shared" si="165"/>
        <v>0</v>
      </c>
    </row>
    <row r="957" spans="1:21" s="137" customFormat="1" ht="12">
      <c r="A957" s="161">
        <v>2167</v>
      </c>
      <c r="B957" s="161" t="s">
        <v>396</v>
      </c>
      <c r="C957" s="161" t="s">
        <v>455</v>
      </c>
      <c r="D957" s="161" t="s">
        <v>597</v>
      </c>
      <c r="E957" s="161" t="s">
        <v>130</v>
      </c>
      <c r="F957" s="192">
        <v>21.266299951899999</v>
      </c>
      <c r="G957" s="192">
        <v>21.266299951899999</v>
      </c>
      <c r="H957" s="192">
        <v>0</v>
      </c>
      <c r="I957" s="193">
        <f t="shared" si="155"/>
        <v>1</v>
      </c>
      <c r="J957" s="193">
        <f t="shared" si="156"/>
        <v>0</v>
      </c>
      <c r="K957" s="138">
        <v>1113.79</v>
      </c>
      <c r="L957" s="192">
        <f t="shared" si="157"/>
        <v>0</v>
      </c>
      <c r="M957" s="192">
        <f t="shared" si="158"/>
        <v>1113.79</v>
      </c>
      <c r="N957" s="192">
        <f t="shared" si="159"/>
        <v>0</v>
      </c>
      <c r="O957" s="192">
        <v>711.193406720589</v>
      </c>
      <c r="P957" s="192">
        <f t="shared" si="160"/>
        <v>0</v>
      </c>
      <c r="Q957" s="192">
        <f t="shared" si="161"/>
        <v>711.193406720589</v>
      </c>
      <c r="R957" s="192">
        <f t="shared" si="162"/>
        <v>0</v>
      </c>
      <c r="S957" s="192">
        <f t="shared" si="163"/>
        <v>0</v>
      </c>
      <c r="T957" s="192">
        <f t="shared" si="164"/>
        <v>1824.9834067205888</v>
      </c>
      <c r="U957" s="192">
        <f t="shared" si="165"/>
        <v>0</v>
      </c>
    </row>
    <row r="958" spans="1:21" s="137" customFormat="1" ht="12">
      <c r="A958" s="161">
        <v>2168</v>
      </c>
      <c r="B958" s="161" t="s">
        <v>396</v>
      </c>
      <c r="C958" s="161" t="s">
        <v>455</v>
      </c>
      <c r="D958" s="161" t="s">
        <v>606</v>
      </c>
      <c r="E958" s="161" t="s">
        <v>130</v>
      </c>
      <c r="F958" s="192">
        <v>17.003131723500001</v>
      </c>
      <c r="G958" s="192">
        <v>17.003131723500001</v>
      </c>
      <c r="H958" s="192">
        <v>0</v>
      </c>
      <c r="I958" s="193">
        <f t="shared" si="155"/>
        <v>1</v>
      </c>
      <c r="J958" s="193">
        <f t="shared" si="156"/>
        <v>0</v>
      </c>
      <c r="K958" s="138">
        <v>1056.6600000000001</v>
      </c>
      <c r="L958" s="192">
        <f t="shared" si="157"/>
        <v>0</v>
      </c>
      <c r="M958" s="192">
        <f t="shared" si="158"/>
        <v>1056.6600000000001</v>
      </c>
      <c r="N958" s="192">
        <f t="shared" si="159"/>
        <v>0</v>
      </c>
      <c r="O958" s="192">
        <v>415.30180350618508</v>
      </c>
      <c r="P958" s="192">
        <f t="shared" si="160"/>
        <v>0</v>
      </c>
      <c r="Q958" s="192">
        <f t="shared" si="161"/>
        <v>415.30180350618508</v>
      </c>
      <c r="R958" s="192">
        <f t="shared" si="162"/>
        <v>0</v>
      </c>
      <c r="S958" s="192">
        <f t="shared" si="163"/>
        <v>0</v>
      </c>
      <c r="T958" s="192">
        <f t="shared" si="164"/>
        <v>1471.9618035061851</v>
      </c>
      <c r="U958" s="192">
        <f t="shared" si="165"/>
        <v>0</v>
      </c>
    </row>
    <row r="959" spans="1:21" s="137" customFormat="1" ht="12">
      <c r="A959" s="161">
        <v>2169</v>
      </c>
      <c r="B959" s="161" t="s">
        <v>396</v>
      </c>
      <c r="C959" s="161" t="s">
        <v>455</v>
      </c>
      <c r="D959" s="161" t="s">
        <v>606</v>
      </c>
      <c r="E959" s="161" t="s">
        <v>130</v>
      </c>
      <c r="F959" s="192">
        <v>24.85173653879</v>
      </c>
      <c r="G959" s="192">
        <v>14.8718109413</v>
      </c>
      <c r="H959" s="192">
        <v>9.9799255974900003</v>
      </c>
      <c r="I959" s="193">
        <f t="shared" si="155"/>
        <v>0.59842139876572542</v>
      </c>
      <c r="J959" s="193">
        <f t="shared" si="156"/>
        <v>0.40157860123427458</v>
      </c>
      <c r="K959" s="138">
        <v>1718.36977871</v>
      </c>
      <c r="L959" s="192">
        <f t="shared" si="157"/>
        <v>0</v>
      </c>
      <c r="M959" s="192">
        <f t="shared" si="158"/>
        <v>1028.3092465723882</v>
      </c>
      <c r="N959" s="192">
        <f t="shared" si="159"/>
        <v>690.06053213761174</v>
      </c>
      <c r="O959" s="192">
        <v>10.201264232135054</v>
      </c>
      <c r="P959" s="192">
        <f t="shared" si="160"/>
        <v>0</v>
      </c>
      <c r="Q959" s="192">
        <f t="shared" si="161"/>
        <v>6.104654810973023</v>
      </c>
      <c r="R959" s="192">
        <f t="shared" si="162"/>
        <v>4.0966094211620314</v>
      </c>
      <c r="S959" s="192">
        <f t="shared" si="163"/>
        <v>0</v>
      </c>
      <c r="T959" s="192">
        <f t="shared" si="164"/>
        <v>1034.4139013833612</v>
      </c>
      <c r="U959" s="192">
        <f t="shared" si="165"/>
        <v>694.15714155877379</v>
      </c>
    </row>
    <row r="960" spans="1:21" s="137" customFormat="1" ht="12">
      <c r="A960" s="161">
        <v>2170</v>
      </c>
      <c r="B960" s="161" t="s">
        <v>396</v>
      </c>
      <c r="C960" s="161" t="s">
        <v>455</v>
      </c>
      <c r="D960" s="161" t="s">
        <v>598</v>
      </c>
      <c r="E960" s="161" t="s">
        <v>130</v>
      </c>
      <c r="F960" s="192">
        <v>32.875302259488919</v>
      </c>
      <c r="G960" s="192">
        <v>32.8753016884</v>
      </c>
      <c r="H960" s="192">
        <v>5.7108891928099996E-7</v>
      </c>
      <c r="I960" s="193">
        <f t="shared" si="155"/>
        <v>0.99999998262863365</v>
      </c>
      <c r="J960" s="193">
        <f t="shared" si="156"/>
        <v>1.7371366345386718E-8</v>
      </c>
      <c r="K960" s="138">
        <v>3271.0189976000001</v>
      </c>
      <c r="L960" s="192">
        <f t="shared" si="157"/>
        <v>0</v>
      </c>
      <c r="M960" s="192">
        <f t="shared" si="158"/>
        <v>3271.0189407779308</v>
      </c>
      <c r="N960" s="192">
        <f t="shared" si="159"/>
        <v>5.6822069330029238E-5</v>
      </c>
      <c r="O960" s="192">
        <v>648.07854670632912</v>
      </c>
      <c r="P960" s="192">
        <f t="shared" si="160"/>
        <v>0</v>
      </c>
      <c r="Q960" s="192">
        <f t="shared" si="161"/>
        <v>648.07853544831926</v>
      </c>
      <c r="R960" s="192">
        <f t="shared" si="162"/>
        <v>1.1258009855421461E-5</v>
      </c>
      <c r="S960" s="192">
        <f t="shared" si="163"/>
        <v>0</v>
      </c>
      <c r="T960" s="192">
        <f t="shared" si="164"/>
        <v>3919.0974762262499</v>
      </c>
      <c r="U960" s="192">
        <f t="shared" si="165"/>
        <v>6.8080079185450703E-5</v>
      </c>
    </row>
    <row r="961" spans="1:21" s="137" customFormat="1" ht="12">
      <c r="A961" s="161">
        <v>2171</v>
      </c>
      <c r="B961" s="161" t="s">
        <v>396</v>
      </c>
      <c r="C961" s="161" t="s">
        <v>455</v>
      </c>
      <c r="D961" s="161" t="s">
        <v>600</v>
      </c>
      <c r="E961" s="161" t="s">
        <v>130</v>
      </c>
      <c r="F961" s="192">
        <v>33.8993643425</v>
      </c>
      <c r="G961" s="192">
        <v>33.8993643425</v>
      </c>
      <c r="H961" s="192">
        <v>0</v>
      </c>
      <c r="I961" s="193">
        <f t="shared" si="155"/>
        <v>1</v>
      </c>
      <c r="J961" s="193">
        <f t="shared" si="156"/>
        <v>0</v>
      </c>
      <c r="K961" s="138">
        <v>2154</v>
      </c>
      <c r="L961" s="192">
        <f t="shared" si="157"/>
        <v>0</v>
      </c>
      <c r="M961" s="192">
        <f t="shared" si="158"/>
        <v>2154</v>
      </c>
      <c r="N961" s="192">
        <f t="shared" si="159"/>
        <v>0</v>
      </c>
      <c r="O961" s="192">
        <v>223.22027520308532</v>
      </c>
      <c r="P961" s="192">
        <f t="shared" si="160"/>
        <v>0</v>
      </c>
      <c r="Q961" s="192">
        <f t="shared" si="161"/>
        <v>223.22027520308532</v>
      </c>
      <c r="R961" s="192">
        <f t="shared" si="162"/>
        <v>0</v>
      </c>
      <c r="S961" s="192">
        <f t="shared" si="163"/>
        <v>0</v>
      </c>
      <c r="T961" s="192">
        <f t="shared" si="164"/>
        <v>2377.2202752030853</v>
      </c>
      <c r="U961" s="192">
        <f t="shared" si="165"/>
        <v>0</v>
      </c>
    </row>
    <row r="962" spans="1:21" s="137" customFormat="1" ht="12">
      <c r="A962" s="161">
        <v>2172</v>
      </c>
      <c r="B962" s="161" t="s">
        <v>396</v>
      </c>
      <c r="C962" s="161" t="s">
        <v>455</v>
      </c>
      <c r="D962" s="161" t="s">
        <v>600</v>
      </c>
      <c r="E962" s="161" t="s">
        <v>130</v>
      </c>
      <c r="F962" s="192">
        <v>36.587330161200001</v>
      </c>
      <c r="G962" s="192">
        <v>36.587330161200001</v>
      </c>
      <c r="H962" s="192">
        <v>0</v>
      </c>
      <c r="I962" s="193">
        <f t="shared" si="155"/>
        <v>1</v>
      </c>
      <c r="J962" s="193">
        <f t="shared" si="156"/>
        <v>0</v>
      </c>
      <c r="K962" s="138">
        <v>2869</v>
      </c>
      <c r="L962" s="192">
        <f t="shared" si="157"/>
        <v>0</v>
      </c>
      <c r="M962" s="192">
        <f t="shared" si="158"/>
        <v>2869</v>
      </c>
      <c r="N962" s="192">
        <f t="shared" si="159"/>
        <v>0</v>
      </c>
      <c r="O962" s="192">
        <v>192.7484368327371</v>
      </c>
      <c r="P962" s="192">
        <f t="shared" si="160"/>
        <v>0</v>
      </c>
      <c r="Q962" s="192">
        <f t="shared" si="161"/>
        <v>192.7484368327371</v>
      </c>
      <c r="R962" s="192">
        <f t="shared" si="162"/>
        <v>0</v>
      </c>
      <c r="S962" s="192">
        <f t="shared" si="163"/>
        <v>0</v>
      </c>
      <c r="T962" s="192">
        <f t="shared" si="164"/>
        <v>3061.7484368327373</v>
      </c>
      <c r="U962" s="192">
        <f t="shared" si="165"/>
        <v>0</v>
      </c>
    </row>
    <row r="963" spans="1:21" s="137" customFormat="1" ht="12">
      <c r="A963" s="161">
        <v>2173</v>
      </c>
      <c r="B963" s="161" t="s">
        <v>396</v>
      </c>
      <c r="C963" s="161" t="s">
        <v>455</v>
      </c>
      <c r="D963" s="161" t="s">
        <v>600</v>
      </c>
      <c r="E963" s="161" t="s">
        <v>271</v>
      </c>
      <c r="F963" s="192">
        <v>12.736689635699999</v>
      </c>
      <c r="G963" s="192">
        <v>0</v>
      </c>
      <c r="H963" s="192">
        <v>0</v>
      </c>
      <c r="I963" s="193">
        <f t="shared" si="155"/>
        <v>0</v>
      </c>
      <c r="J963" s="193">
        <f t="shared" si="156"/>
        <v>0</v>
      </c>
      <c r="K963" s="138">
        <v>310</v>
      </c>
      <c r="L963" s="192">
        <f t="shared" si="157"/>
        <v>310</v>
      </c>
      <c r="M963" s="192">
        <f t="shared" si="158"/>
        <v>0</v>
      </c>
      <c r="N963" s="192">
        <f t="shared" si="159"/>
        <v>0</v>
      </c>
      <c r="O963" s="192">
        <v>338.35267788662463</v>
      </c>
      <c r="P963" s="192">
        <f t="shared" si="160"/>
        <v>338.35267788662463</v>
      </c>
      <c r="Q963" s="192">
        <f t="shared" si="161"/>
        <v>0</v>
      </c>
      <c r="R963" s="192">
        <f t="shared" si="162"/>
        <v>0</v>
      </c>
      <c r="S963" s="192">
        <f t="shared" si="163"/>
        <v>648.35267788662463</v>
      </c>
      <c r="T963" s="192">
        <f t="shared" si="164"/>
        <v>0</v>
      </c>
      <c r="U963" s="192">
        <f t="shared" si="165"/>
        <v>0</v>
      </c>
    </row>
    <row r="964" spans="1:21" s="137" customFormat="1" ht="12">
      <c r="A964" s="161">
        <v>2174</v>
      </c>
      <c r="B964" s="161" t="s">
        <v>396</v>
      </c>
      <c r="C964" s="161" t="s">
        <v>397</v>
      </c>
      <c r="D964" s="161" t="s">
        <v>601</v>
      </c>
      <c r="E964" s="161" t="s">
        <v>271</v>
      </c>
      <c r="F964" s="192">
        <v>26.543739779799999</v>
      </c>
      <c r="G964" s="192">
        <v>0</v>
      </c>
      <c r="H964" s="192">
        <v>0</v>
      </c>
      <c r="I964" s="193">
        <f t="shared" si="155"/>
        <v>0</v>
      </c>
      <c r="J964" s="193">
        <f t="shared" si="156"/>
        <v>0</v>
      </c>
      <c r="K964" s="138">
        <v>1239.22745375</v>
      </c>
      <c r="L964" s="192">
        <f t="shared" si="157"/>
        <v>1239.22745375</v>
      </c>
      <c r="M964" s="192">
        <f t="shared" si="158"/>
        <v>0</v>
      </c>
      <c r="N964" s="192">
        <f t="shared" si="159"/>
        <v>0</v>
      </c>
      <c r="O964" s="192">
        <v>227.04327759384839</v>
      </c>
      <c r="P964" s="192">
        <f t="shared" si="160"/>
        <v>227.04327759384839</v>
      </c>
      <c r="Q964" s="192">
        <f t="shared" si="161"/>
        <v>0</v>
      </c>
      <c r="R964" s="192">
        <f t="shared" si="162"/>
        <v>0</v>
      </c>
      <c r="S964" s="192">
        <f t="shared" si="163"/>
        <v>1466.2707313438484</v>
      </c>
      <c r="T964" s="192">
        <f t="shared" si="164"/>
        <v>0</v>
      </c>
      <c r="U964" s="192">
        <f t="shared" si="165"/>
        <v>0</v>
      </c>
    </row>
    <row r="965" spans="1:21" s="137" customFormat="1" ht="12">
      <c r="A965" s="161">
        <v>2175</v>
      </c>
      <c r="B965" s="161" t="s">
        <v>396</v>
      </c>
      <c r="C965" s="161" t="s">
        <v>455</v>
      </c>
      <c r="D965" s="161" t="s">
        <v>605</v>
      </c>
      <c r="E965" s="161" t="s">
        <v>271</v>
      </c>
      <c r="F965" s="192">
        <v>26.506660733899999</v>
      </c>
      <c r="G965" s="192">
        <v>0</v>
      </c>
      <c r="H965" s="192">
        <v>0</v>
      </c>
      <c r="I965" s="193">
        <f t="shared" si="155"/>
        <v>0</v>
      </c>
      <c r="J965" s="193">
        <f t="shared" si="156"/>
        <v>0</v>
      </c>
      <c r="K965" s="138">
        <v>2404</v>
      </c>
      <c r="L965" s="192">
        <f t="shared" si="157"/>
        <v>2404</v>
      </c>
      <c r="M965" s="192">
        <f t="shared" si="158"/>
        <v>0</v>
      </c>
      <c r="N965" s="192">
        <f t="shared" si="159"/>
        <v>0</v>
      </c>
      <c r="O965" s="192">
        <v>240.35863013111836</v>
      </c>
      <c r="P965" s="192">
        <f t="shared" si="160"/>
        <v>240.35863013111836</v>
      </c>
      <c r="Q965" s="192">
        <f t="shared" si="161"/>
        <v>0</v>
      </c>
      <c r="R965" s="192">
        <f t="shared" si="162"/>
        <v>0</v>
      </c>
      <c r="S965" s="192">
        <f t="shared" si="163"/>
        <v>2644.3586301311184</v>
      </c>
      <c r="T965" s="192">
        <f t="shared" si="164"/>
        <v>0</v>
      </c>
      <c r="U965" s="192">
        <f t="shared" si="165"/>
        <v>0</v>
      </c>
    </row>
    <row r="966" spans="1:21" s="137" customFormat="1" ht="12">
      <c r="A966" s="161">
        <v>2176</v>
      </c>
      <c r="B966" s="161" t="s">
        <v>396</v>
      </c>
      <c r="C966" s="161" t="s">
        <v>455</v>
      </c>
      <c r="D966" s="161" t="s">
        <v>605</v>
      </c>
      <c r="E966" s="161" t="s">
        <v>271</v>
      </c>
      <c r="F966" s="192">
        <v>55.565288999800003</v>
      </c>
      <c r="G966" s="192">
        <v>0</v>
      </c>
      <c r="H966" s="192">
        <v>0</v>
      </c>
      <c r="I966" s="193">
        <f t="shared" si="155"/>
        <v>0</v>
      </c>
      <c r="J966" s="193">
        <f t="shared" si="156"/>
        <v>0</v>
      </c>
      <c r="K966" s="138">
        <v>4666</v>
      </c>
      <c r="L966" s="192">
        <f t="shared" si="157"/>
        <v>4666</v>
      </c>
      <c r="M966" s="192">
        <f t="shared" si="158"/>
        <v>0</v>
      </c>
      <c r="N966" s="192">
        <f t="shared" si="159"/>
        <v>0</v>
      </c>
      <c r="O966" s="192">
        <v>414.83853827642594</v>
      </c>
      <c r="P966" s="192">
        <f t="shared" si="160"/>
        <v>414.83853827642594</v>
      </c>
      <c r="Q966" s="192">
        <f t="shared" si="161"/>
        <v>0</v>
      </c>
      <c r="R966" s="192">
        <f t="shared" si="162"/>
        <v>0</v>
      </c>
      <c r="S966" s="192">
        <f t="shared" si="163"/>
        <v>5080.8385382764263</v>
      </c>
      <c r="T966" s="192">
        <f t="shared" si="164"/>
        <v>0</v>
      </c>
      <c r="U966" s="192">
        <f t="shared" si="165"/>
        <v>0</v>
      </c>
    </row>
    <row r="967" spans="1:21" s="137" customFormat="1" ht="12">
      <c r="A967" s="161">
        <v>2177</v>
      </c>
      <c r="B967" s="161" t="s">
        <v>396</v>
      </c>
      <c r="C967" s="161" t="s">
        <v>455</v>
      </c>
      <c r="D967" s="161" t="s">
        <v>605</v>
      </c>
      <c r="E967" s="161" t="s">
        <v>271</v>
      </c>
      <c r="F967" s="192">
        <v>33.784857883999997</v>
      </c>
      <c r="G967" s="192">
        <v>0</v>
      </c>
      <c r="H967" s="192">
        <v>0</v>
      </c>
      <c r="I967" s="193">
        <f t="shared" si="155"/>
        <v>0</v>
      </c>
      <c r="J967" s="193">
        <f t="shared" si="156"/>
        <v>0</v>
      </c>
      <c r="K967" s="138">
        <v>2068</v>
      </c>
      <c r="L967" s="192">
        <f t="shared" si="157"/>
        <v>2068</v>
      </c>
      <c r="M967" s="192">
        <f t="shared" si="158"/>
        <v>0</v>
      </c>
      <c r="N967" s="192">
        <f t="shared" si="159"/>
        <v>0</v>
      </c>
      <c r="O967" s="192">
        <v>167.07715991653919</v>
      </c>
      <c r="P967" s="192">
        <f t="shared" si="160"/>
        <v>167.07715991653919</v>
      </c>
      <c r="Q967" s="192">
        <f t="shared" si="161"/>
        <v>0</v>
      </c>
      <c r="R967" s="192">
        <f t="shared" si="162"/>
        <v>0</v>
      </c>
      <c r="S967" s="192">
        <f t="shared" si="163"/>
        <v>2235.0771599165391</v>
      </c>
      <c r="T967" s="192">
        <f t="shared" si="164"/>
        <v>0</v>
      </c>
      <c r="U967" s="192">
        <f t="shared" si="165"/>
        <v>0</v>
      </c>
    </row>
    <row r="968" spans="1:21" s="137" customFormat="1" ht="12">
      <c r="A968" s="161">
        <v>2178</v>
      </c>
      <c r="B968" s="161" t="s">
        <v>396</v>
      </c>
      <c r="C968" s="161" t="s">
        <v>397</v>
      </c>
      <c r="D968" s="161" t="s">
        <v>601</v>
      </c>
      <c r="E968" s="161" t="s">
        <v>271</v>
      </c>
      <c r="F968" s="192">
        <v>24.975386719700001</v>
      </c>
      <c r="G968" s="192">
        <v>0</v>
      </c>
      <c r="H968" s="192">
        <v>0</v>
      </c>
      <c r="I968" s="193">
        <f t="shared" si="155"/>
        <v>0</v>
      </c>
      <c r="J968" s="193">
        <f t="shared" si="156"/>
        <v>0</v>
      </c>
      <c r="K968" s="138">
        <v>1168.41479151</v>
      </c>
      <c r="L968" s="192">
        <f t="shared" si="157"/>
        <v>1168.41479151</v>
      </c>
      <c r="M968" s="192">
        <f t="shared" si="158"/>
        <v>0</v>
      </c>
      <c r="N968" s="192">
        <f t="shared" si="159"/>
        <v>0</v>
      </c>
      <c r="O968" s="192">
        <v>67.253160855307655</v>
      </c>
      <c r="P968" s="192">
        <f t="shared" si="160"/>
        <v>67.253160855307655</v>
      </c>
      <c r="Q968" s="192">
        <f t="shared" si="161"/>
        <v>0</v>
      </c>
      <c r="R968" s="192">
        <f t="shared" si="162"/>
        <v>0</v>
      </c>
      <c r="S968" s="192">
        <f t="shared" si="163"/>
        <v>1235.6679523653077</v>
      </c>
      <c r="T968" s="192">
        <f t="shared" si="164"/>
        <v>0</v>
      </c>
      <c r="U968" s="192">
        <f t="shared" si="165"/>
        <v>0</v>
      </c>
    </row>
    <row r="969" spans="1:21" s="137" customFormat="1" ht="12">
      <c r="A969" s="161">
        <v>2179</v>
      </c>
      <c r="B969" s="161" t="s">
        <v>396</v>
      </c>
      <c r="C969" s="161" t="s">
        <v>397</v>
      </c>
      <c r="D969" s="161" t="s">
        <v>601</v>
      </c>
      <c r="E969" s="161" t="s">
        <v>271</v>
      </c>
      <c r="F969" s="192">
        <v>47.7041646757</v>
      </c>
      <c r="G969" s="192">
        <v>0</v>
      </c>
      <c r="H969" s="192">
        <v>0</v>
      </c>
      <c r="I969" s="193">
        <f t="shared" si="155"/>
        <v>0</v>
      </c>
      <c r="J969" s="193">
        <f t="shared" si="156"/>
        <v>0</v>
      </c>
      <c r="K969" s="138">
        <v>2956.4056490900002</v>
      </c>
      <c r="L969" s="192">
        <f t="shared" si="157"/>
        <v>2956.4056490900002</v>
      </c>
      <c r="M969" s="192">
        <f t="shared" si="158"/>
        <v>0</v>
      </c>
      <c r="N969" s="192">
        <f t="shared" si="159"/>
        <v>0</v>
      </c>
      <c r="O969" s="192">
        <v>206.49311325368677</v>
      </c>
      <c r="P969" s="192">
        <f t="shared" si="160"/>
        <v>206.49311325368677</v>
      </c>
      <c r="Q969" s="192">
        <f t="shared" si="161"/>
        <v>0</v>
      </c>
      <c r="R969" s="192">
        <f t="shared" si="162"/>
        <v>0</v>
      </c>
      <c r="S969" s="192">
        <f t="shared" si="163"/>
        <v>3162.8987623436869</v>
      </c>
      <c r="T969" s="192">
        <f t="shared" si="164"/>
        <v>0</v>
      </c>
      <c r="U969" s="192">
        <f t="shared" si="165"/>
        <v>0</v>
      </c>
    </row>
    <row r="970" spans="1:21" s="137" customFormat="1" ht="12">
      <c r="A970" s="161">
        <v>2180</v>
      </c>
      <c r="B970" s="161" t="s">
        <v>396</v>
      </c>
      <c r="C970" s="161" t="s">
        <v>455</v>
      </c>
      <c r="D970" s="161" t="s">
        <v>606</v>
      </c>
      <c r="E970" s="161" t="s">
        <v>130</v>
      </c>
      <c r="F970" s="192">
        <v>65.210270480329996</v>
      </c>
      <c r="G970" s="192">
        <v>59.221367044599994</v>
      </c>
      <c r="H970" s="192">
        <v>5.9889034357300002</v>
      </c>
      <c r="I970" s="193">
        <f t="shared" ref="I970:I1033" si="166">IF(G970&gt;0,G970/F970,0)</f>
        <v>0.90816011969254917</v>
      </c>
      <c r="J970" s="193">
        <f t="shared" ref="J970:J1033" si="167">IF(E970="Greenfield",1-I970,0)</f>
        <v>9.1839880307450827E-2</v>
      </c>
      <c r="K970" s="138">
        <v>3755.6761163800002</v>
      </c>
      <c r="L970" s="192">
        <f t="shared" ref="L970:L1033" si="168">IF($E970="Established",$K970,0)</f>
        <v>0</v>
      </c>
      <c r="M970" s="192">
        <f t="shared" ref="M970:M1033" si="169">IF($E970="Greenfield",$K970*I970,0)</f>
        <v>3410.7552713781092</v>
      </c>
      <c r="N970" s="192">
        <f t="shared" ref="N970:N1033" si="170">IF($E970="Greenfield",$K970*J970,0)</f>
        <v>344.920845001891</v>
      </c>
      <c r="O970" s="192">
        <v>0</v>
      </c>
      <c r="P970" s="192">
        <f t="shared" ref="P970:P1033" si="171">IF($E970="Established",$O970,0)</f>
        <v>0</v>
      </c>
      <c r="Q970" s="192">
        <f t="shared" ref="Q970:Q1033" si="172">IF($E970="Greenfield",$O970*I970,0)</f>
        <v>0</v>
      </c>
      <c r="R970" s="192">
        <f t="shared" ref="R970:R1033" si="173">IF($E970="Greenfield",$O970*J970,0)</f>
        <v>0</v>
      </c>
      <c r="S970" s="192">
        <f t="shared" ref="S970:S1033" si="174">L970+P970</f>
        <v>0</v>
      </c>
      <c r="T970" s="192">
        <f t="shared" ref="T970:T1033" si="175">M970+Q970</f>
        <v>3410.7552713781092</v>
      </c>
      <c r="U970" s="192">
        <f t="shared" ref="U970:U1033" si="176">N970+R970</f>
        <v>344.920845001891</v>
      </c>
    </row>
    <row r="971" spans="1:21" s="137" customFormat="1" ht="12">
      <c r="A971" s="161">
        <v>2201</v>
      </c>
      <c r="B971" s="161" t="s">
        <v>396</v>
      </c>
      <c r="C971" s="161" t="s">
        <v>397</v>
      </c>
      <c r="D971" s="161" t="s">
        <v>611</v>
      </c>
      <c r="E971" s="161" t="s">
        <v>271</v>
      </c>
      <c r="F971" s="192">
        <v>47.612354124100001</v>
      </c>
      <c r="G971" s="192">
        <v>0</v>
      </c>
      <c r="H971" s="192">
        <v>0</v>
      </c>
      <c r="I971" s="193">
        <f t="shared" si="166"/>
        <v>0</v>
      </c>
      <c r="J971" s="193">
        <f t="shared" si="167"/>
        <v>0</v>
      </c>
      <c r="K971" s="138">
        <v>1532</v>
      </c>
      <c r="L971" s="192">
        <f t="shared" si="168"/>
        <v>1532</v>
      </c>
      <c r="M971" s="192">
        <f t="shared" si="169"/>
        <v>0</v>
      </c>
      <c r="N971" s="192">
        <f t="shared" si="170"/>
        <v>0</v>
      </c>
      <c r="O971" s="192">
        <v>6205.5460881462477</v>
      </c>
      <c r="P971" s="192">
        <f t="shared" si="171"/>
        <v>6205.5460881462477</v>
      </c>
      <c r="Q971" s="192">
        <f t="shared" si="172"/>
        <v>0</v>
      </c>
      <c r="R971" s="192">
        <f t="shared" si="173"/>
        <v>0</v>
      </c>
      <c r="S971" s="192">
        <f t="shared" si="174"/>
        <v>7737.5460881462477</v>
      </c>
      <c r="T971" s="192">
        <f t="shared" si="175"/>
        <v>0</v>
      </c>
      <c r="U971" s="192">
        <f t="shared" si="176"/>
        <v>0</v>
      </c>
    </row>
    <row r="972" spans="1:21" s="137" customFormat="1" ht="12">
      <c r="A972" s="161">
        <v>2202</v>
      </c>
      <c r="B972" s="161" t="s">
        <v>396</v>
      </c>
      <c r="C972" s="161" t="s">
        <v>397</v>
      </c>
      <c r="D972" s="161" t="s">
        <v>611</v>
      </c>
      <c r="E972" s="161" t="s">
        <v>271</v>
      </c>
      <c r="F972" s="192">
        <v>16.721242154999999</v>
      </c>
      <c r="G972" s="192">
        <v>0</v>
      </c>
      <c r="H972" s="192">
        <v>0</v>
      </c>
      <c r="I972" s="193">
        <f t="shared" si="166"/>
        <v>0</v>
      </c>
      <c r="J972" s="193">
        <f t="shared" si="167"/>
        <v>0</v>
      </c>
      <c r="K972" s="138">
        <v>508.30537471399998</v>
      </c>
      <c r="L972" s="192">
        <f t="shared" si="168"/>
        <v>508.30537471399998</v>
      </c>
      <c r="M972" s="192">
        <f t="shared" si="169"/>
        <v>0</v>
      </c>
      <c r="N972" s="192">
        <f t="shared" si="170"/>
        <v>0</v>
      </c>
      <c r="O972" s="192">
        <v>1280.3893149198282</v>
      </c>
      <c r="P972" s="192">
        <f t="shared" si="171"/>
        <v>1280.3893149198282</v>
      </c>
      <c r="Q972" s="192">
        <f t="shared" si="172"/>
        <v>0</v>
      </c>
      <c r="R972" s="192">
        <f t="shared" si="173"/>
        <v>0</v>
      </c>
      <c r="S972" s="192">
        <f t="shared" si="174"/>
        <v>1788.6946896338281</v>
      </c>
      <c r="T972" s="192">
        <f t="shared" si="175"/>
        <v>0</v>
      </c>
      <c r="U972" s="192">
        <f t="shared" si="176"/>
        <v>0</v>
      </c>
    </row>
    <row r="973" spans="1:21" s="137" customFormat="1" ht="12">
      <c r="A973" s="161">
        <v>2203</v>
      </c>
      <c r="B973" s="161" t="s">
        <v>396</v>
      </c>
      <c r="C973" s="161" t="s">
        <v>397</v>
      </c>
      <c r="D973" s="161" t="s">
        <v>611</v>
      </c>
      <c r="E973" s="161" t="s">
        <v>271</v>
      </c>
      <c r="F973" s="192">
        <v>23.6640060961</v>
      </c>
      <c r="G973" s="192">
        <v>0</v>
      </c>
      <c r="H973" s="192">
        <v>0</v>
      </c>
      <c r="I973" s="193">
        <f t="shared" si="166"/>
        <v>0</v>
      </c>
      <c r="J973" s="193">
        <f t="shared" si="167"/>
        <v>0</v>
      </c>
      <c r="K973" s="138">
        <v>1613.4469087299999</v>
      </c>
      <c r="L973" s="192">
        <f t="shared" si="168"/>
        <v>1613.4469087299999</v>
      </c>
      <c r="M973" s="192">
        <f t="shared" si="169"/>
        <v>0</v>
      </c>
      <c r="N973" s="192">
        <f t="shared" si="170"/>
        <v>0</v>
      </c>
      <c r="O973" s="192">
        <v>163.69886424300458</v>
      </c>
      <c r="P973" s="192">
        <f t="shared" si="171"/>
        <v>163.69886424300458</v>
      </c>
      <c r="Q973" s="192">
        <f t="shared" si="172"/>
        <v>0</v>
      </c>
      <c r="R973" s="192">
        <f t="shared" si="173"/>
        <v>0</v>
      </c>
      <c r="S973" s="192">
        <f t="shared" si="174"/>
        <v>1777.1457729730046</v>
      </c>
      <c r="T973" s="192">
        <f t="shared" si="175"/>
        <v>0</v>
      </c>
      <c r="U973" s="192">
        <f t="shared" si="176"/>
        <v>0</v>
      </c>
    </row>
    <row r="974" spans="1:21" s="137" customFormat="1" ht="12">
      <c r="A974" s="161">
        <v>2204</v>
      </c>
      <c r="B974" s="161" t="s">
        <v>396</v>
      </c>
      <c r="C974" s="161" t="s">
        <v>397</v>
      </c>
      <c r="D974" s="161" t="s">
        <v>611</v>
      </c>
      <c r="E974" s="161" t="s">
        <v>271</v>
      </c>
      <c r="F974" s="192">
        <v>10.532114462699999</v>
      </c>
      <c r="G974" s="192">
        <v>0</v>
      </c>
      <c r="H974" s="192">
        <v>0</v>
      </c>
      <c r="I974" s="193">
        <f t="shared" si="166"/>
        <v>0</v>
      </c>
      <c r="J974" s="193">
        <f t="shared" si="167"/>
        <v>0</v>
      </c>
      <c r="K974" s="138">
        <v>634.91497767800001</v>
      </c>
      <c r="L974" s="192">
        <f t="shared" si="168"/>
        <v>634.91497767800001</v>
      </c>
      <c r="M974" s="192">
        <f t="shared" si="169"/>
        <v>0</v>
      </c>
      <c r="N974" s="192">
        <f t="shared" si="170"/>
        <v>0</v>
      </c>
      <c r="O974" s="192">
        <v>362.98217471257402</v>
      </c>
      <c r="P974" s="192">
        <f t="shared" si="171"/>
        <v>362.98217471257402</v>
      </c>
      <c r="Q974" s="192">
        <f t="shared" si="172"/>
        <v>0</v>
      </c>
      <c r="R974" s="192">
        <f t="shared" si="173"/>
        <v>0</v>
      </c>
      <c r="S974" s="192">
        <f t="shared" si="174"/>
        <v>997.89715239057409</v>
      </c>
      <c r="T974" s="192">
        <f t="shared" si="175"/>
        <v>0</v>
      </c>
      <c r="U974" s="192">
        <f t="shared" si="176"/>
        <v>0</v>
      </c>
    </row>
    <row r="975" spans="1:21" s="137" customFormat="1" ht="12">
      <c r="A975" s="161">
        <v>2205</v>
      </c>
      <c r="B975" s="161" t="s">
        <v>396</v>
      </c>
      <c r="C975" s="161" t="s">
        <v>397</v>
      </c>
      <c r="D975" s="161" t="s">
        <v>612</v>
      </c>
      <c r="E975" s="161" t="s">
        <v>271</v>
      </c>
      <c r="F975" s="192">
        <v>14.2189269669</v>
      </c>
      <c r="G975" s="192">
        <v>0</v>
      </c>
      <c r="H975" s="192">
        <v>0</v>
      </c>
      <c r="I975" s="193">
        <f t="shared" si="166"/>
        <v>0</v>
      </c>
      <c r="J975" s="193">
        <f t="shared" si="167"/>
        <v>0</v>
      </c>
      <c r="K975" s="138">
        <v>4500.1822781199999</v>
      </c>
      <c r="L975" s="192">
        <f t="shared" si="168"/>
        <v>4500.1822781199999</v>
      </c>
      <c r="M975" s="192">
        <f t="shared" si="169"/>
        <v>0</v>
      </c>
      <c r="N975" s="192">
        <f t="shared" si="170"/>
        <v>0</v>
      </c>
      <c r="O975" s="192">
        <v>600.26391488013826</v>
      </c>
      <c r="P975" s="192">
        <f t="shared" si="171"/>
        <v>600.26391488013826</v>
      </c>
      <c r="Q975" s="192">
        <f t="shared" si="172"/>
        <v>0</v>
      </c>
      <c r="R975" s="192">
        <f t="shared" si="173"/>
        <v>0</v>
      </c>
      <c r="S975" s="192">
        <f t="shared" si="174"/>
        <v>5100.446193000138</v>
      </c>
      <c r="T975" s="192">
        <f t="shared" si="175"/>
        <v>0</v>
      </c>
      <c r="U975" s="192">
        <f t="shared" si="176"/>
        <v>0</v>
      </c>
    </row>
    <row r="976" spans="1:21" s="137" customFormat="1" ht="12">
      <c r="A976" s="161">
        <v>2206</v>
      </c>
      <c r="B976" s="161" t="s">
        <v>396</v>
      </c>
      <c r="C976" s="161" t="s">
        <v>397</v>
      </c>
      <c r="D976" s="161" t="s">
        <v>613</v>
      </c>
      <c r="E976" s="161" t="s">
        <v>271</v>
      </c>
      <c r="F976" s="192">
        <v>32.471087000300003</v>
      </c>
      <c r="G976" s="192">
        <v>0</v>
      </c>
      <c r="H976" s="192">
        <v>0</v>
      </c>
      <c r="I976" s="193">
        <f t="shared" si="166"/>
        <v>0</v>
      </c>
      <c r="J976" s="193">
        <f t="shared" si="167"/>
        <v>0</v>
      </c>
      <c r="K976" s="138">
        <v>931.23291056000005</v>
      </c>
      <c r="L976" s="192">
        <f t="shared" si="168"/>
        <v>931.23291056000005</v>
      </c>
      <c r="M976" s="192">
        <f t="shared" si="169"/>
        <v>0</v>
      </c>
      <c r="N976" s="192">
        <f t="shared" si="170"/>
        <v>0</v>
      </c>
      <c r="O976" s="192">
        <v>105.9611912612082</v>
      </c>
      <c r="P976" s="192">
        <f t="shared" si="171"/>
        <v>105.9611912612082</v>
      </c>
      <c r="Q976" s="192">
        <f t="shared" si="172"/>
        <v>0</v>
      </c>
      <c r="R976" s="192">
        <f t="shared" si="173"/>
        <v>0</v>
      </c>
      <c r="S976" s="192">
        <f t="shared" si="174"/>
        <v>1037.1941018212083</v>
      </c>
      <c r="T976" s="192">
        <f t="shared" si="175"/>
        <v>0</v>
      </c>
      <c r="U976" s="192">
        <f t="shared" si="176"/>
        <v>0</v>
      </c>
    </row>
    <row r="977" spans="1:21" s="137" customFormat="1" ht="12">
      <c r="A977" s="161">
        <v>2207</v>
      </c>
      <c r="B977" s="161" t="s">
        <v>396</v>
      </c>
      <c r="C977" s="161" t="s">
        <v>397</v>
      </c>
      <c r="D977" s="161" t="s">
        <v>613</v>
      </c>
      <c r="E977" s="161" t="s">
        <v>271</v>
      </c>
      <c r="F977" s="192">
        <v>25.219194737700001</v>
      </c>
      <c r="G977" s="192">
        <v>0</v>
      </c>
      <c r="H977" s="192">
        <v>0</v>
      </c>
      <c r="I977" s="193">
        <f t="shared" si="166"/>
        <v>0</v>
      </c>
      <c r="J977" s="193">
        <f t="shared" si="167"/>
        <v>0</v>
      </c>
      <c r="K977" s="138">
        <v>919.431203633</v>
      </c>
      <c r="L977" s="192">
        <f t="shared" si="168"/>
        <v>919.431203633</v>
      </c>
      <c r="M977" s="192">
        <f t="shared" si="169"/>
        <v>0</v>
      </c>
      <c r="N977" s="192">
        <f t="shared" si="170"/>
        <v>0</v>
      </c>
      <c r="O977" s="192">
        <v>112.21058695871965</v>
      </c>
      <c r="P977" s="192">
        <f t="shared" si="171"/>
        <v>112.21058695871965</v>
      </c>
      <c r="Q977" s="192">
        <f t="shared" si="172"/>
        <v>0</v>
      </c>
      <c r="R977" s="192">
        <f t="shared" si="173"/>
        <v>0</v>
      </c>
      <c r="S977" s="192">
        <f t="shared" si="174"/>
        <v>1031.6417905917197</v>
      </c>
      <c r="T977" s="192">
        <f t="shared" si="175"/>
        <v>0</v>
      </c>
      <c r="U977" s="192">
        <f t="shared" si="176"/>
        <v>0</v>
      </c>
    </row>
    <row r="978" spans="1:21" s="137" customFormat="1" ht="12">
      <c r="A978" s="161">
        <v>2208</v>
      </c>
      <c r="B978" s="161" t="s">
        <v>396</v>
      </c>
      <c r="C978" s="161" t="s">
        <v>397</v>
      </c>
      <c r="D978" s="161" t="s">
        <v>612</v>
      </c>
      <c r="E978" s="161" t="s">
        <v>271</v>
      </c>
      <c r="F978" s="192">
        <v>2.7687057128700001</v>
      </c>
      <c r="G978" s="192">
        <v>0</v>
      </c>
      <c r="H978" s="192">
        <v>0</v>
      </c>
      <c r="I978" s="193">
        <f t="shared" si="166"/>
        <v>0</v>
      </c>
      <c r="J978" s="193">
        <f t="shared" si="167"/>
        <v>0</v>
      </c>
      <c r="K978" s="138">
        <v>1491.9422467100001</v>
      </c>
      <c r="L978" s="192">
        <f t="shared" si="168"/>
        <v>1491.9422467100001</v>
      </c>
      <c r="M978" s="192">
        <f t="shared" si="169"/>
        <v>0</v>
      </c>
      <c r="N978" s="192">
        <f t="shared" si="170"/>
        <v>0</v>
      </c>
      <c r="O978" s="192">
        <v>442.77916047784475</v>
      </c>
      <c r="P978" s="192">
        <f t="shared" si="171"/>
        <v>442.77916047784475</v>
      </c>
      <c r="Q978" s="192">
        <f t="shared" si="172"/>
        <v>0</v>
      </c>
      <c r="R978" s="192">
        <f t="shared" si="173"/>
        <v>0</v>
      </c>
      <c r="S978" s="192">
        <f t="shared" si="174"/>
        <v>1934.7214071878448</v>
      </c>
      <c r="T978" s="192">
        <f t="shared" si="175"/>
        <v>0</v>
      </c>
      <c r="U978" s="192">
        <f t="shared" si="176"/>
        <v>0</v>
      </c>
    </row>
    <row r="979" spans="1:21" s="137" customFormat="1" ht="12">
      <c r="A979" s="161">
        <v>2209</v>
      </c>
      <c r="B979" s="161" t="s">
        <v>396</v>
      </c>
      <c r="C979" s="161" t="s">
        <v>397</v>
      </c>
      <c r="D979" s="161" t="s">
        <v>614</v>
      </c>
      <c r="E979" s="161" t="s">
        <v>271</v>
      </c>
      <c r="F979" s="192">
        <v>30.871985311900001</v>
      </c>
      <c r="G979" s="192">
        <v>0</v>
      </c>
      <c r="H979" s="192">
        <v>0</v>
      </c>
      <c r="I979" s="193">
        <f t="shared" si="166"/>
        <v>0</v>
      </c>
      <c r="J979" s="193">
        <f t="shared" si="167"/>
        <v>0</v>
      </c>
      <c r="K979" s="138">
        <v>1032.4067899700001</v>
      </c>
      <c r="L979" s="192">
        <f t="shared" si="168"/>
        <v>1032.4067899700001</v>
      </c>
      <c r="M979" s="192">
        <f t="shared" si="169"/>
        <v>0</v>
      </c>
      <c r="N979" s="192">
        <f t="shared" si="170"/>
        <v>0</v>
      </c>
      <c r="O979" s="192">
        <v>967.38195839601656</v>
      </c>
      <c r="P979" s="192">
        <f t="shared" si="171"/>
        <v>967.38195839601656</v>
      </c>
      <c r="Q979" s="192">
        <f t="shared" si="172"/>
        <v>0</v>
      </c>
      <c r="R979" s="192">
        <f t="shared" si="173"/>
        <v>0</v>
      </c>
      <c r="S979" s="192">
        <f t="shared" si="174"/>
        <v>1999.7887483660165</v>
      </c>
      <c r="T979" s="192">
        <f t="shared" si="175"/>
        <v>0</v>
      </c>
      <c r="U979" s="192">
        <f t="shared" si="176"/>
        <v>0</v>
      </c>
    </row>
    <row r="980" spans="1:21" s="137" customFormat="1" ht="12">
      <c r="A980" s="161">
        <v>2210</v>
      </c>
      <c r="B980" s="161" t="s">
        <v>396</v>
      </c>
      <c r="C980" s="161" t="s">
        <v>397</v>
      </c>
      <c r="D980" s="161" t="s">
        <v>614</v>
      </c>
      <c r="E980" s="161" t="s">
        <v>271</v>
      </c>
      <c r="F980" s="192">
        <v>25.359369730800001</v>
      </c>
      <c r="G980" s="192">
        <v>0</v>
      </c>
      <c r="H980" s="192">
        <v>0</v>
      </c>
      <c r="I980" s="193">
        <f t="shared" si="166"/>
        <v>0</v>
      </c>
      <c r="J980" s="193">
        <f t="shared" si="167"/>
        <v>0</v>
      </c>
      <c r="K980" s="138">
        <v>1272.7390871499999</v>
      </c>
      <c r="L980" s="192">
        <f t="shared" si="168"/>
        <v>1272.7390871499999</v>
      </c>
      <c r="M980" s="192">
        <f t="shared" si="169"/>
        <v>0</v>
      </c>
      <c r="N980" s="192">
        <f t="shared" si="170"/>
        <v>0</v>
      </c>
      <c r="O980" s="192">
        <v>872.14376229437198</v>
      </c>
      <c r="P980" s="192">
        <f t="shared" si="171"/>
        <v>872.14376229437198</v>
      </c>
      <c r="Q980" s="192">
        <f t="shared" si="172"/>
        <v>0</v>
      </c>
      <c r="R980" s="192">
        <f t="shared" si="173"/>
        <v>0</v>
      </c>
      <c r="S980" s="192">
        <f t="shared" si="174"/>
        <v>2144.8828494443719</v>
      </c>
      <c r="T980" s="192">
        <f t="shared" si="175"/>
        <v>0</v>
      </c>
      <c r="U980" s="192">
        <f t="shared" si="176"/>
        <v>0</v>
      </c>
    </row>
    <row r="981" spans="1:21" s="137" customFormat="1" ht="12">
      <c r="A981" s="161">
        <v>2211</v>
      </c>
      <c r="B981" s="161" t="s">
        <v>396</v>
      </c>
      <c r="C981" s="161" t="s">
        <v>397</v>
      </c>
      <c r="D981" s="161" t="s">
        <v>614</v>
      </c>
      <c r="E981" s="161" t="s">
        <v>271</v>
      </c>
      <c r="F981" s="192">
        <v>18.030568080999998</v>
      </c>
      <c r="G981" s="192">
        <v>0</v>
      </c>
      <c r="H981" s="192">
        <v>0</v>
      </c>
      <c r="I981" s="193">
        <f t="shared" si="166"/>
        <v>0</v>
      </c>
      <c r="J981" s="193">
        <f t="shared" si="167"/>
        <v>0</v>
      </c>
      <c r="K981" s="138">
        <v>2762.1629344900002</v>
      </c>
      <c r="L981" s="192">
        <f t="shared" si="168"/>
        <v>2762.1629344900002</v>
      </c>
      <c r="M981" s="192">
        <f t="shared" si="169"/>
        <v>0</v>
      </c>
      <c r="N981" s="192">
        <f t="shared" si="170"/>
        <v>0</v>
      </c>
      <c r="O981" s="192">
        <v>2424.2067272383233</v>
      </c>
      <c r="P981" s="192">
        <f t="shared" si="171"/>
        <v>2424.2067272383233</v>
      </c>
      <c r="Q981" s="192">
        <f t="shared" si="172"/>
        <v>0</v>
      </c>
      <c r="R981" s="192">
        <f t="shared" si="173"/>
        <v>0</v>
      </c>
      <c r="S981" s="192">
        <f t="shared" si="174"/>
        <v>5186.369661728324</v>
      </c>
      <c r="T981" s="192">
        <f t="shared" si="175"/>
        <v>0</v>
      </c>
      <c r="U981" s="192">
        <f t="shared" si="176"/>
        <v>0</v>
      </c>
    </row>
    <row r="982" spans="1:21" s="137" customFormat="1" ht="12">
      <c r="A982" s="161">
        <v>2212</v>
      </c>
      <c r="B982" s="161" t="s">
        <v>396</v>
      </c>
      <c r="C982" s="161" t="s">
        <v>397</v>
      </c>
      <c r="D982" s="161" t="s">
        <v>614</v>
      </c>
      <c r="E982" s="161" t="s">
        <v>271</v>
      </c>
      <c r="F982" s="192">
        <v>19.816096575500001</v>
      </c>
      <c r="G982" s="192">
        <v>0</v>
      </c>
      <c r="H982" s="192">
        <v>0</v>
      </c>
      <c r="I982" s="193">
        <f t="shared" si="166"/>
        <v>0</v>
      </c>
      <c r="J982" s="193">
        <f t="shared" si="167"/>
        <v>0</v>
      </c>
      <c r="K982" s="138">
        <v>1769.6468330499999</v>
      </c>
      <c r="L982" s="192">
        <f t="shared" si="168"/>
        <v>1769.6468330499999</v>
      </c>
      <c r="M982" s="192">
        <f t="shared" si="169"/>
        <v>0</v>
      </c>
      <c r="N982" s="192">
        <f t="shared" si="170"/>
        <v>0</v>
      </c>
      <c r="O982" s="192">
        <v>961.04818211256566</v>
      </c>
      <c r="P982" s="192">
        <f t="shared" si="171"/>
        <v>961.04818211256566</v>
      </c>
      <c r="Q982" s="192">
        <f t="shared" si="172"/>
        <v>0</v>
      </c>
      <c r="R982" s="192">
        <f t="shared" si="173"/>
        <v>0</v>
      </c>
      <c r="S982" s="192">
        <f t="shared" si="174"/>
        <v>2730.6950151625656</v>
      </c>
      <c r="T982" s="192">
        <f t="shared" si="175"/>
        <v>0</v>
      </c>
      <c r="U982" s="192">
        <f t="shared" si="176"/>
        <v>0</v>
      </c>
    </row>
    <row r="983" spans="1:21" s="137" customFormat="1" ht="12">
      <c r="A983" s="161">
        <v>2213</v>
      </c>
      <c r="B983" s="161" t="s">
        <v>396</v>
      </c>
      <c r="C983" s="161" t="s">
        <v>397</v>
      </c>
      <c r="D983" s="161" t="s">
        <v>614</v>
      </c>
      <c r="E983" s="161" t="s">
        <v>271</v>
      </c>
      <c r="F983" s="192">
        <v>43.489083645400001</v>
      </c>
      <c r="G983" s="192">
        <v>0</v>
      </c>
      <c r="H983" s="192">
        <v>0</v>
      </c>
      <c r="I983" s="193">
        <f t="shared" si="166"/>
        <v>0</v>
      </c>
      <c r="J983" s="193">
        <f t="shared" si="167"/>
        <v>0</v>
      </c>
      <c r="K983" s="138">
        <v>4097.5517196700002</v>
      </c>
      <c r="L983" s="192">
        <f t="shared" si="168"/>
        <v>4097.5517196700002</v>
      </c>
      <c r="M983" s="192">
        <f t="shared" si="169"/>
        <v>0</v>
      </c>
      <c r="N983" s="192">
        <f t="shared" si="170"/>
        <v>0</v>
      </c>
      <c r="O983" s="192">
        <v>1773.51008059725</v>
      </c>
      <c r="P983" s="192">
        <f t="shared" si="171"/>
        <v>1773.51008059725</v>
      </c>
      <c r="Q983" s="192">
        <f t="shared" si="172"/>
        <v>0</v>
      </c>
      <c r="R983" s="192">
        <f t="shared" si="173"/>
        <v>0</v>
      </c>
      <c r="S983" s="192">
        <f t="shared" si="174"/>
        <v>5871.06180026725</v>
      </c>
      <c r="T983" s="192">
        <f t="shared" si="175"/>
        <v>0</v>
      </c>
      <c r="U983" s="192">
        <f t="shared" si="176"/>
        <v>0</v>
      </c>
    </row>
    <row r="984" spans="1:21" s="137" customFormat="1" ht="12">
      <c r="A984" s="161">
        <v>2214</v>
      </c>
      <c r="B984" s="161" t="s">
        <v>396</v>
      </c>
      <c r="C984" s="161" t="s">
        <v>397</v>
      </c>
      <c r="D984" s="161" t="s">
        <v>615</v>
      </c>
      <c r="E984" s="161" t="s">
        <v>271</v>
      </c>
      <c r="F984" s="192">
        <v>10.1660783378</v>
      </c>
      <c r="G984" s="192">
        <v>0</v>
      </c>
      <c r="H984" s="192">
        <v>0</v>
      </c>
      <c r="I984" s="193">
        <f t="shared" si="166"/>
        <v>0</v>
      </c>
      <c r="J984" s="193">
        <f t="shared" si="167"/>
        <v>0</v>
      </c>
      <c r="K984" s="138">
        <v>1300.5131810800001</v>
      </c>
      <c r="L984" s="192">
        <f t="shared" si="168"/>
        <v>1300.5131810800001</v>
      </c>
      <c r="M984" s="192">
        <f t="shared" si="169"/>
        <v>0</v>
      </c>
      <c r="N984" s="192">
        <f t="shared" si="170"/>
        <v>0</v>
      </c>
      <c r="O984" s="192">
        <v>449.36906782831755</v>
      </c>
      <c r="P984" s="192">
        <f t="shared" si="171"/>
        <v>449.36906782831755</v>
      </c>
      <c r="Q984" s="192">
        <f t="shared" si="172"/>
        <v>0</v>
      </c>
      <c r="R984" s="192">
        <f t="shared" si="173"/>
        <v>0</v>
      </c>
      <c r="S984" s="192">
        <f t="shared" si="174"/>
        <v>1749.8822489083177</v>
      </c>
      <c r="T984" s="192">
        <f t="shared" si="175"/>
        <v>0</v>
      </c>
      <c r="U984" s="192">
        <f t="shared" si="176"/>
        <v>0</v>
      </c>
    </row>
    <row r="985" spans="1:21" s="137" customFormat="1" ht="12">
      <c r="A985" s="161">
        <v>2215</v>
      </c>
      <c r="B985" s="161" t="s">
        <v>396</v>
      </c>
      <c r="C985" s="161" t="s">
        <v>397</v>
      </c>
      <c r="D985" s="161" t="s">
        <v>615</v>
      </c>
      <c r="E985" s="161" t="s">
        <v>271</v>
      </c>
      <c r="F985" s="192">
        <v>37.185840683400002</v>
      </c>
      <c r="G985" s="192">
        <v>0</v>
      </c>
      <c r="H985" s="192">
        <v>0</v>
      </c>
      <c r="I985" s="193">
        <f t="shared" si="166"/>
        <v>0</v>
      </c>
      <c r="J985" s="193">
        <f t="shared" si="167"/>
        <v>0</v>
      </c>
      <c r="K985" s="138">
        <v>3280.19445761</v>
      </c>
      <c r="L985" s="192">
        <f t="shared" si="168"/>
        <v>3280.19445761</v>
      </c>
      <c r="M985" s="192">
        <f t="shared" si="169"/>
        <v>0</v>
      </c>
      <c r="N985" s="192">
        <f t="shared" si="170"/>
        <v>0</v>
      </c>
      <c r="O985" s="192">
        <v>624.47528635904723</v>
      </c>
      <c r="P985" s="192">
        <f t="shared" si="171"/>
        <v>624.47528635904723</v>
      </c>
      <c r="Q985" s="192">
        <f t="shared" si="172"/>
        <v>0</v>
      </c>
      <c r="R985" s="192">
        <f t="shared" si="173"/>
        <v>0</v>
      </c>
      <c r="S985" s="192">
        <f t="shared" si="174"/>
        <v>3904.669743969047</v>
      </c>
      <c r="T985" s="192">
        <f t="shared" si="175"/>
        <v>0</v>
      </c>
      <c r="U985" s="192">
        <f t="shared" si="176"/>
        <v>0</v>
      </c>
    </row>
    <row r="986" spans="1:21" s="137" customFormat="1" ht="12">
      <c r="A986" s="161">
        <v>2216</v>
      </c>
      <c r="B986" s="161" t="s">
        <v>396</v>
      </c>
      <c r="C986" s="161" t="s">
        <v>397</v>
      </c>
      <c r="D986" s="161" t="s">
        <v>616</v>
      </c>
      <c r="E986" s="161" t="s">
        <v>271</v>
      </c>
      <c r="F986" s="192">
        <v>20.086617599</v>
      </c>
      <c r="G986" s="192">
        <v>0</v>
      </c>
      <c r="H986" s="192">
        <v>0</v>
      </c>
      <c r="I986" s="193">
        <f t="shared" si="166"/>
        <v>0</v>
      </c>
      <c r="J986" s="193">
        <f t="shared" si="167"/>
        <v>0</v>
      </c>
      <c r="K986" s="138">
        <v>1923.963033</v>
      </c>
      <c r="L986" s="192">
        <f t="shared" si="168"/>
        <v>1923.963033</v>
      </c>
      <c r="M986" s="192">
        <f t="shared" si="169"/>
        <v>0</v>
      </c>
      <c r="N986" s="192">
        <f t="shared" si="170"/>
        <v>0</v>
      </c>
      <c r="O986" s="192">
        <v>687.38928043249996</v>
      </c>
      <c r="P986" s="192">
        <f t="shared" si="171"/>
        <v>687.38928043249996</v>
      </c>
      <c r="Q986" s="192">
        <f t="shared" si="172"/>
        <v>0</v>
      </c>
      <c r="R986" s="192">
        <f t="shared" si="173"/>
        <v>0</v>
      </c>
      <c r="S986" s="192">
        <f t="shared" si="174"/>
        <v>2611.3523134325001</v>
      </c>
      <c r="T986" s="192">
        <f t="shared" si="175"/>
        <v>0</v>
      </c>
      <c r="U986" s="192">
        <f t="shared" si="176"/>
        <v>0</v>
      </c>
    </row>
    <row r="987" spans="1:21" s="137" customFormat="1" ht="12">
      <c r="A987" s="161">
        <v>2217</v>
      </c>
      <c r="B987" s="161" t="s">
        <v>396</v>
      </c>
      <c r="C987" s="161" t="s">
        <v>397</v>
      </c>
      <c r="D987" s="161" t="s">
        <v>616</v>
      </c>
      <c r="E987" s="161" t="s">
        <v>271</v>
      </c>
      <c r="F987" s="192">
        <v>19.595669153700001</v>
      </c>
      <c r="G987" s="192">
        <v>0</v>
      </c>
      <c r="H987" s="192">
        <v>0</v>
      </c>
      <c r="I987" s="193">
        <f t="shared" si="166"/>
        <v>0</v>
      </c>
      <c r="J987" s="193">
        <f t="shared" si="167"/>
        <v>0</v>
      </c>
      <c r="K987" s="138">
        <v>1489.0845222299999</v>
      </c>
      <c r="L987" s="192">
        <f t="shared" si="168"/>
        <v>1489.0845222299999</v>
      </c>
      <c r="M987" s="192">
        <f t="shared" si="169"/>
        <v>0</v>
      </c>
      <c r="N987" s="192">
        <f t="shared" si="170"/>
        <v>0</v>
      </c>
      <c r="O987" s="192">
        <v>344.06433179372226</v>
      </c>
      <c r="P987" s="192">
        <f t="shared" si="171"/>
        <v>344.06433179372226</v>
      </c>
      <c r="Q987" s="192">
        <f t="shared" si="172"/>
        <v>0</v>
      </c>
      <c r="R987" s="192">
        <f t="shared" si="173"/>
        <v>0</v>
      </c>
      <c r="S987" s="192">
        <f t="shared" si="174"/>
        <v>1833.1488540237222</v>
      </c>
      <c r="T987" s="192">
        <f t="shared" si="175"/>
        <v>0</v>
      </c>
      <c r="U987" s="192">
        <f t="shared" si="176"/>
        <v>0</v>
      </c>
    </row>
    <row r="988" spans="1:21" s="137" customFormat="1" ht="12">
      <c r="A988" s="161">
        <v>2218</v>
      </c>
      <c r="B988" s="161" t="s">
        <v>396</v>
      </c>
      <c r="C988" s="161" t="s">
        <v>397</v>
      </c>
      <c r="D988" s="161" t="s">
        <v>616</v>
      </c>
      <c r="E988" s="161" t="s">
        <v>271</v>
      </c>
      <c r="F988" s="192">
        <v>22.6356517551</v>
      </c>
      <c r="G988" s="192">
        <v>0</v>
      </c>
      <c r="H988" s="192">
        <v>0</v>
      </c>
      <c r="I988" s="193">
        <f t="shared" si="166"/>
        <v>0</v>
      </c>
      <c r="J988" s="193">
        <f t="shared" si="167"/>
        <v>0</v>
      </c>
      <c r="K988" s="138">
        <v>1194.85144691</v>
      </c>
      <c r="L988" s="192">
        <f t="shared" si="168"/>
        <v>1194.85144691</v>
      </c>
      <c r="M988" s="192">
        <f t="shared" si="169"/>
        <v>0</v>
      </c>
      <c r="N988" s="192">
        <f t="shared" si="170"/>
        <v>0</v>
      </c>
      <c r="O988" s="192">
        <v>212.01498756864953</v>
      </c>
      <c r="P988" s="192">
        <f t="shared" si="171"/>
        <v>212.01498756864953</v>
      </c>
      <c r="Q988" s="192">
        <f t="shared" si="172"/>
        <v>0</v>
      </c>
      <c r="R988" s="192">
        <f t="shared" si="173"/>
        <v>0</v>
      </c>
      <c r="S988" s="192">
        <f t="shared" si="174"/>
        <v>1406.8664344786496</v>
      </c>
      <c r="T988" s="192">
        <f t="shared" si="175"/>
        <v>0</v>
      </c>
      <c r="U988" s="192">
        <f t="shared" si="176"/>
        <v>0</v>
      </c>
    </row>
    <row r="989" spans="1:21" s="137" customFormat="1" ht="12">
      <c r="A989" s="161">
        <v>2219</v>
      </c>
      <c r="B989" s="161" t="s">
        <v>396</v>
      </c>
      <c r="C989" s="161" t="s">
        <v>397</v>
      </c>
      <c r="D989" s="161" t="s">
        <v>616</v>
      </c>
      <c r="E989" s="161" t="s">
        <v>271</v>
      </c>
      <c r="F989" s="192">
        <v>16.6498605303</v>
      </c>
      <c r="G989" s="192">
        <v>0</v>
      </c>
      <c r="H989" s="192">
        <v>0</v>
      </c>
      <c r="I989" s="193">
        <f t="shared" si="166"/>
        <v>0</v>
      </c>
      <c r="J989" s="193">
        <f t="shared" si="167"/>
        <v>0</v>
      </c>
      <c r="K989" s="138">
        <v>1328.5878593299999</v>
      </c>
      <c r="L989" s="192">
        <f t="shared" si="168"/>
        <v>1328.5878593299999</v>
      </c>
      <c r="M989" s="192">
        <f t="shared" si="169"/>
        <v>0</v>
      </c>
      <c r="N989" s="192">
        <f t="shared" si="170"/>
        <v>0</v>
      </c>
      <c r="O989" s="192">
        <v>301.10795651476053</v>
      </c>
      <c r="P989" s="192">
        <f t="shared" si="171"/>
        <v>301.10795651476053</v>
      </c>
      <c r="Q989" s="192">
        <f t="shared" si="172"/>
        <v>0</v>
      </c>
      <c r="R989" s="192">
        <f t="shared" si="173"/>
        <v>0</v>
      </c>
      <c r="S989" s="192">
        <f t="shared" si="174"/>
        <v>1629.6958158447605</v>
      </c>
      <c r="T989" s="192">
        <f t="shared" si="175"/>
        <v>0</v>
      </c>
      <c r="U989" s="192">
        <f t="shared" si="176"/>
        <v>0</v>
      </c>
    </row>
    <row r="990" spans="1:21" s="137" customFormat="1" ht="12">
      <c r="A990" s="161">
        <v>2220</v>
      </c>
      <c r="B990" s="161" t="s">
        <v>396</v>
      </c>
      <c r="C990" s="161" t="s">
        <v>397</v>
      </c>
      <c r="D990" s="161" t="s">
        <v>616</v>
      </c>
      <c r="E990" s="161" t="s">
        <v>271</v>
      </c>
      <c r="F990" s="192">
        <v>29.4238125589</v>
      </c>
      <c r="G990" s="192">
        <v>0</v>
      </c>
      <c r="H990" s="192">
        <v>0</v>
      </c>
      <c r="I990" s="193">
        <f t="shared" si="166"/>
        <v>0</v>
      </c>
      <c r="J990" s="193">
        <f t="shared" si="167"/>
        <v>0</v>
      </c>
      <c r="K990" s="138">
        <v>1235.516574</v>
      </c>
      <c r="L990" s="192">
        <f t="shared" si="168"/>
        <v>1235.516574</v>
      </c>
      <c r="M990" s="192">
        <f t="shared" si="169"/>
        <v>0</v>
      </c>
      <c r="N990" s="192">
        <f t="shared" si="170"/>
        <v>0</v>
      </c>
      <c r="O990" s="192">
        <v>167.84219660153917</v>
      </c>
      <c r="P990" s="192">
        <f t="shared" si="171"/>
        <v>167.84219660153917</v>
      </c>
      <c r="Q990" s="192">
        <f t="shared" si="172"/>
        <v>0</v>
      </c>
      <c r="R990" s="192">
        <f t="shared" si="173"/>
        <v>0</v>
      </c>
      <c r="S990" s="192">
        <f t="shared" si="174"/>
        <v>1403.3587706015392</v>
      </c>
      <c r="T990" s="192">
        <f t="shared" si="175"/>
        <v>0</v>
      </c>
      <c r="U990" s="192">
        <f t="shared" si="176"/>
        <v>0</v>
      </c>
    </row>
    <row r="991" spans="1:21" s="137" customFormat="1" ht="12">
      <c r="A991" s="161">
        <v>2221</v>
      </c>
      <c r="B991" s="161" t="s">
        <v>396</v>
      </c>
      <c r="C991" s="161" t="s">
        <v>397</v>
      </c>
      <c r="D991" s="161" t="s">
        <v>616</v>
      </c>
      <c r="E991" s="161" t="s">
        <v>271</v>
      </c>
      <c r="F991" s="192">
        <v>51.291898847500001</v>
      </c>
      <c r="G991" s="192">
        <v>0</v>
      </c>
      <c r="H991" s="192">
        <v>0</v>
      </c>
      <c r="I991" s="193">
        <f t="shared" si="166"/>
        <v>0</v>
      </c>
      <c r="J991" s="193">
        <f t="shared" si="167"/>
        <v>0</v>
      </c>
      <c r="K991" s="138">
        <v>3077.22472728</v>
      </c>
      <c r="L991" s="192">
        <f t="shared" si="168"/>
        <v>3077.22472728</v>
      </c>
      <c r="M991" s="192">
        <f t="shared" si="169"/>
        <v>0</v>
      </c>
      <c r="N991" s="192">
        <f t="shared" si="170"/>
        <v>0</v>
      </c>
      <c r="O991" s="192">
        <v>362.84121557135353</v>
      </c>
      <c r="P991" s="192">
        <f t="shared" si="171"/>
        <v>362.84121557135353</v>
      </c>
      <c r="Q991" s="192">
        <f t="shared" si="172"/>
        <v>0</v>
      </c>
      <c r="R991" s="192">
        <f t="shared" si="173"/>
        <v>0</v>
      </c>
      <c r="S991" s="192">
        <f t="shared" si="174"/>
        <v>3440.0659428513536</v>
      </c>
      <c r="T991" s="192">
        <f t="shared" si="175"/>
        <v>0</v>
      </c>
      <c r="U991" s="192">
        <f t="shared" si="176"/>
        <v>0</v>
      </c>
    </row>
    <row r="992" spans="1:21" s="137" customFormat="1" ht="12">
      <c r="A992" s="161">
        <v>2222</v>
      </c>
      <c r="B992" s="161" t="s">
        <v>396</v>
      </c>
      <c r="C992" s="161" t="s">
        <v>397</v>
      </c>
      <c r="D992" s="161" t="s">
        <v>611</v>
      </c>
      <c r="E992" s="161" t="s">
        <v>271</v>
      </c>
      <c r="F992" s="192">
        <v>7.8164138772599996</v>
      </c>
      <c r="G992" s="192">
        <v>0</v>
      </c>
      <c r="H992" s="192">
        <v>0</v>
      </c>
      <c r="I992" s="193">
        <f t="shared" si="166"/>
        <v>0</v>
      </c>
      <c r="J992" s="193">
        <f t="shared" si="167"/>
        <v>0</v>
      </c>
      <c r="K992" s="138">
        <v>541.01418709799998</v>
      </c>
      <c r="L992" s="192">
        <f t="shared" si="168"/>
        <v>541.01418709799998</v>
      </c>
      <c r="M992" s="192">
        <f t="shared" si="169"/>
        <v>0</v>
      </c>
      <c r="N992" s="192">
        <f t="shared" si="170"/>
        <v>0</v>
      </c>
      <c r="O992" s="192">
        <v>6095.8319675379425</v>
      </c>
      <c r="P992" s="192">
        <f t="shared" si="171"/>
        <v>6095.8319675379425</v>
      </c>
      <c r="Q992" s="192">
        <f t="shared" si="172"/>
        <v>0</v>
      </c>
      <c r="R992" s="192">
        <f t="shared" si="173"/>
        <v>0</v>
      </c>
      <c r="S992" s="192">
        <f t="shared" si="174"/>
        <v>6636.8461546359422</v>
      </c>
      <c r="T992" s="192">
        <f t="shared" si="175"/>
        <v>0</v>
      </c>
      <c r="U992" s="192">
        <f t="shared" si="176"/>
        <v>0</v>
      </c>
    </row>
    <row r="993" spans="1:21" s="137" customFormat="1" ht="12">
      <c r="A993" s="161">
        <v>2223</v>
      </c>
      <c r="B993" s="161" t="s">
        <v>396</v>
      </c>
      <c r="C993" s="161" t="s">
        <v>397</v>
      </c>
      <c r="D993" s="161" t="s">
        <v>616</v>
      </c>
      <c r="E993" s="161" t="s">
        <v>271</v>
      </c>
      <c r="F993" s="192">
        <v>21.940210280500001</v>
      </c>
      <c r="G993" s="192">
        <v>0</v>
      </c>
      <c r="H993" s="192">
        <v>0</v>
      </c>
      <c r="I993" s="193">
        <f t="shared" si="166"/>
        <v>0</v>
      </c>
      <c r="J993" s="193">
        <f t="shared" si="167"/>
        <v>0</v>
      </c>
      <c r="K993" s="138">
        <v>0</v>
      </c>
      <c r="L993" s="192">
        <f t="shared" si="168"/>
        <v>0</v>
      </c>
      <c r="M993" s="192">
        <f t="shared" si="169"/>
        <v>0</v>
      </c>
      <c r="N993" s="192">
        <f t="shared" si="170"/>
        <v>0</v>
      </c>
      <c r="O993" s="192">
        <v>54.841298532846494</v>
      </c>
      <c r="P993" s="192">
        <f t="shared" si="171"/>
        <v>54.841298532846494</v>
      </c>
      <c r="Q993" s="192">
        <f t="shared" si="172"/>
        <v>0</v>
      </c>
      <c r="R993" s="192">
        <f t="shared" si="173"/>
        <v>0</v>
      </c>
      <c r="S993" s="192">
        <f t="shared" si="174"/>
        <v>54.841298532846494</v>
      </c>
      <c r="T993" s="192">
        <f t="shared" si="175"/>
        <v>0</v>
      </c>
      <c r="U993" s="192">
        <f t="shared" si="176"/>
        <v>0</v>
      </c>
    </row>
    <row r="994" spans="1:21" s="137" customFormat="1" ht="12">
      <c r="A994" s="161">
        <v>2224</v>
      </c>
      <c r="B994" s="161" t="s">
        <v>396</v>
      </c>
      <c r="C994" s="161" t="s">
        <v>397</v>
      </c>
      <c r="D994" s="161" t="s">
        <v>616</v>
      </c>
      <c r="E994" s="161" t="s">
        <v>271</v>
      </c>
      <c r="F994" s="192">
        <v>16.7460769381</v>
      </c>
      <c r="G994" s="192">
        <v>0</v>
      </c>
      <c r="H994" s="192">
        <v>0</v>
      </c>
      <c r="I994" s="193">
        <f t="shared" si="166"/>
        <v>0</v>
      </c>
      <c r="J994" s="193">
        <f t="shared" si="167"/>
        <v>0</v>
      </c>
      <c r="K994" s="138">
        <v>823.301940737</v>
      </c>
      <c r="L994" s="192">
        <f t="shared" si="168"/>
        <v>823.301940737</v>
      </c>
      <c r="M994" s="192">
        <f t="shared" si="169"/>
        <v>0</v>
      </c>
      <c r="N994" s="192">
        <f t="shared" si="170"/>
        <v>0</v>
      </c>
      <c r="O994" s="192">
        <v>45.388131681060578</v>
      </c>
      <c r="P994" s="192">
        <f t="shared" si="171"/>
        <v>45.388131681060578</v>
      </c>
      <c r="Q994" s="192">
        <f t="shared" si="172"/>
        <v>0</v>
      </c>
      <c r="R994" s="192">
        <f t="shared" si="173"/>
        <v>0</v>
      </c>
      <c r="S994" s="192">
        <f t="shared" si="174"/>
        <v>868.69007241806059</v>
      </c>
      <c r="T994" s="192">
        <f t="shared" si="175"/>
        <v>0</v>
      </c>
      <c r="U994" s="192">
        <f t="shared" si="176"/>
        <v>0</v>
      </c>
    </row>
    <row r="995" spans="1:21" s="137" customFormat="1" ht="12">
      <c r="A995" s="161">
        <v>2225</v>
      </c>
      <c r="B995" s="161" t="s">
        <v>396</v>
      </c>
      <c r="C995" s="161" t="s">
        <v>397</v>
      </c>
      <c r="D995" s="161" t="s">
        <v>615</v>
      </c>
      <c r="E995" s="161" t="s">
        <v>271</v>
      </c>
      <c r="F995" s="192">
        <v>12.3635278007</v>
      </c>
      <c r="G995" s="192">
        <v>0</v>
      </c>
      <c r="H995" s="192">
        <v>0</v>
      </c>
      <c r="I995" s="193">
        <f t="shared" si="166"/>
        <v>0</v>
      </c>
      <c r="J995" s="193">
        <f t="shared" si="167"/>
        <v>0</v>
      </c>
      <c r="K995" s="138">
        <v>679.74675906499999</v>
      </c>
      <c r="L995" s="192">
        <f t="shared" si="168"/>
        <v>679.74675906499999</v>
      </c>
      <c r="M995" s="192">
        <f t="shared" si="169"/>
        <v>0</v>
      </c>
      <c r="N995" s="192">
        <f t="shared" si="170"/>
        <v>0</v>
      </c>
      <c r="O995" s="192">
        <v>139.33872300845292</v>
      </c>
      <c r="P995" s="192">
        <f t="shared" si="171"/>
        <v>139.33872300845292</v>
      </c>
      <c r="Q995" s="192">
        <f t="shared" si="172"/>
        <v>0</v>
      </c>
      <c r="R995" s="192">
        <f t="shared" si="173"/>
        <v>0</v>
      </c>
      <c r="S995" s="192">
        <f t="shared" si="174"/>
        <v>819.08548207345291</v>
      </c>
      <c r="T995" s="192">
        <f t="shared" si="175"/>
        <v>0</v>
      </c>
      <c r="U995" s="192">
        <f t="shared" si="176"/>
        <v>0</v>
      </c>
    </row>
    <row r="996" spans="1:21" s="137" customFormat="1" ht="12">
      <c r="A996" s="161">
        <v>2226</v>
      </c>
      <c r="B996" s="161" t="s">
        <v>396</v>
      </c>
      <c r="C996" s="161" t="s">
        <v>397</v>
      </c>
      <c r="D996" s="161" t="s">
        <v>615</v>
      </c>
      <c r="E996" s="161" t="s">
        <v>271</v>
      </c>
      <c r="F996" s="192">
        <v>33.832893872</v>
      </c>
      <c r="G996" s="192">
        <v>0</v>
      </c>
      <c r="H996" s="192">
        <v>0</v>
      </c>
      <c r="I996" s="193">
        <f t="shared" si="166"/>
        <v>0</v>
      </c>
      <c r="J996" s="193">
        <f t="shared" si="167"/>
        <v>0</v>
      </c>
      <c r="K996" s="138">
        <v>3273.2412902199999</v>
      </c>
      <c r="L996" s="192">
        <f t="shared" si="168"/>
        <v>3273.2412902199999</v>
      </c>
      <c r="M996" s="192">
        <f t="shared" si="169"/>
        <v>0</v>
      </c>
      <c r="N996" s="192">
        <f t="shared" si="170"/>
        <v>0</v>
      </c>
      <c r="O996" s="192">
        <v>5819.8322003015965</v>
      </c>
      <c r="P996" s="192">
        <f t="shared" si="171"/>
        <v>5819.8322003015965</v>
      </c>
      <c r="Q996" s="192">
        <f t="shared" si="172"/>
        <v>0</v>
      </c>
      <c r="R996" s="192">
        <f t="shared" si="173"/>
        <v>0</v>
      </c>
      <c r="S996" s="192">
        <f t="shared" si="174"/>
        <v>9093.0734905215959</v>
      </c>
      <c r="T996" s="192">
        <f t="shared" si="175"/>
        <v>0</v>
      </c>
      <c r="U996" s="192">
        <f t="shared" si="176"/>
        <v>0</v>
      </c>
    </row>
    <row r="997" spans="1:21" s="137" customFormat="1" ht="12">
      <c r="A997" s="161">
        <v>2227</v>
      </c>
      <c r="B997" s="161" t="s">
        <v>396</v>
      </c>
      <c r="C997" s="161" t="s">
        <v>397</v>
      </c>
      <c r="D997" s="161" t="s">
        <v>615</v>
      </c>
      <c r="E997" s="161" t="s">
        <v>271</v>
      </c>
      <c r="F997" s="192">
        <v>16.0644008244</v>
      </c>
      <c r="G997" s="192">
        <v>0</v>
      </c>
      <c r="H997" s="192">
        <v>0</v>
      </c>
      <c r="I997" s="193">
        <f t="shared" si="166"/>
        <v>0</v>
      </c>
      <c r="J997" s="193">
        <f t="shared" si="167"/>
        <v>0</v>
      </c>
      <c r="K997" s="138">
        <v>0</v>
      </c>
      <c r="L997" s="192">
        <f t="shared" si="168"/>
        <v>0</v>
      </c>
      <c r="M997" s="192">
        <f t="shared" si="169"/>
        <v>0</v>
      </c>
      <c r="N997" s="192">
        <f t="shared" si="170"/>
        <v>0</v>
      </c>
      <c r="O997" s="192">
        <v>36.37600938707061</v>
      </c>
      <c r="P997" s="192">
        <f t="shared" si="171"/>
        <v>36.37600938707061</v>
      </c>
      <c r="Q997" s="192">
        <f t="shared" si="172"/>
        <v>0</v>
      </c>
      <c r="R997" s="192">
        <f t="shared" si="173"/>
        <v>0</v>
      </c>
      <c r="S997" s="192">
        <f t="shared" si="174"/>
        <v>36.37600938707061</v>
      </c>
      <c r="T997" s="192">
        <f t="shared" si="175"/>
        <v>0</v>
      </c>
      <c r="U997" s="192">
        <f t="shared" si="176"/>
        <v>0</v>
      </c>
    </row>
    <row r="998" spans="1:21" s="137" customFormat="1" ht="12">
      <c r="A998" s="161">
        <v>2228</v>
      </c>
      <c r="B998" s="161" t="s">
        <v>396</v>
      </c>
      <c r="C998" s="161" t="s">
        <v>397</v>
      </c>
      <c r="D998" s="161" t="s">
        <v>615</v>
      </c>
      <c r="E998" s="161" t="s">
        <v>271</v>
      </c>
      <c r="F998" s="192">
        <v>11.2868253019</v>
      </c>
      <c r="G998" s="192">
        <v>0</v>
      </c>
      <c r="H998" s="192">
        <v>0</v>
      </c>
      <c r="I998" s="193">
        <f t="shared" si="166"/>
        <v>0</v>
      </c>
      <c r="J998" s="193">
        <f t="shared" si="167"/>
        <v>0</v>
      </c>
      <c r="K998" s="138">
        <v>0</v>
      </c>
      <c r="L998" s="192">
        <f t="shared" si="168"/>
        <v>0</v>
      </c>
      <c r="M998" s="192">
        <f t="shared" si="169"/>
        <v>0</v>
      </c>
      <c r="N998" s="192">
        <f t="shared" si="170"/>
        <v>0</v>
      </c>
      <c r="O998" s="192">
        <v>477.06638831700866</v>
      </c>
      <c r="P998" s="192">
        <f t="shared" si="171"/>
        <v>477.06638831700866</v>
      </c>
      <c r="Q998" s="192">
        <f t="shared" si="172"/>
        <v>0</v>
      </c>
      <c r="R998" s="192">
        <f t="shared" si="173"/>
        <v>0</v>
      </c>
      <c r="S998" s="192">
        <f t="shared" si="174"/>
        <v>477.06638831700866</v>
      </c>
      <c r="T998" s="192">
        <f t="shared" si="175"/>
        <v>0</v>
      </c>
      <c r="U998" s="192">
        <f t="shared" si="176"/>
        <v>0</v>
      </c>
    </row>
    <row r="999" spans="1:21" s="137" customFormat="1" ht="12">
      <c r="A999" s="161">
        <v>2229</v>
      </c>
      <c r="B999" s="161" t="s">
        <v>396</v>
      </c>
      <c r="C999" s="161" t="s">
        <v>397</v>
      </c>
      <c r="D999" s="161" t="s">
        <v>612</v>
      </c>
      <c r="E999" s="161" t="s">
        <v>271</v>
      </c>
      <c r="F999" s="192">
        <v>11.2897259772</v>
      </c>
      <c r="G999" s="192">
        <v>0</v>
      </c>
      <c r="H999" s="192">
        <v>0</v>
      </c>
      <c r="I999" s="193">
        <f t="shared" si="166"/>
        <v>0</v>
      </c>
      <c r="J999" s="193">
        <f t="shared" si="167"/>
        <v>0</v>
      </c>
      <c r="K999" s="138">
        <v>2711.7258505</v>
      </c>
      <c r="L999" s="192">
        <f t="shared" si="168"/>
        <v>2711.7258505</v>
      </c>
      <c r="M999" s="192">
        <f t="shared" si="169"/>
        <v>0</v>
      </c>
      <c r="N999" s="192">
        <f t="shared" si="170"/>
        <v>0</v>
      </c>
      <c r="O999" s="192">
        <v>6041.5563753460856</v>
      </c>
      <c r="P999" s="192">
        <f t="shared" si="171"/>
        <v>6041.5563753460856</v>
      </c>
      <c r="Q999" s="192">
        <f t="shared" si="172"/>
        <v>0</v>
      </c>
      <c r="R999" s="192">
        <f t="shared" si="173"/>
        <v>0</v>
      </c>
      <c r="S999" s="192">
        <f t="shared" si="174"/>
        <v>8753.2822258460856</v>
      </c>
      <c r="T999" s="192">
        <f t="shared" si="175"/>
        <v>0</v>
      </c>
      <c r="U999" s="192">
        <f t="shared" si="176"/>
        <v>0</v>
      </c>
    </row>
    <row r="1000" spans="1:21" s="137" customFormat="1" ht="12">
      <c r="A1000" s="161">
        <v>2230</v>
      </c>
      <c r="B1000" s="161" t="s">
        <v>396</v>
      </c>
      <c r="C1000" s="161" t="s">
        <v>397</v>
      </c>
      <c r="D1000" s="161" t="s">
        <v>611</v>
      </c>
      <c r="E1000" s="161" t="s">
        <v>271</v>
      </c>
      <c r="F1000" s="192">
        <v>5.8924623241800003</v>
      </c>
      <c r="G1000" s="192">
        <v>0</v>
      </c>
      <c r="H1000" s="192">
        <v>0</v>
      </c>
      <c r="I1000" s="193">
        <f t="shared" si="166"/>
        <v>0</v>
      </c>
      <c r="J1000" s="193">
        <f t="shared" si="167"/>
        <v>0</v>
      </c>
      <c r="K1000" s="138">
        <v>735.67640195700005</v>
      </c>
      <c r="L1000" s="192">
        <f t="shared" si="168"/>
        <v>735.67640195700005</v>
      </c>
      <c r="M1000" s="192">
        <f t="shared" si="169"/>
        <v>0</v>
      </c>
      <c r="N1000" s="192">
        <f t="shared" si="170"/>
        <v>0</v>
      </c>
      <c r="O1000" s="192">
        <v>6186.5408750085744</v>
      </c>
      <c r="P1000" s="192">
        <f t="shared" si="171"/>
        <v>6186.5408750085744</v>
      </c>
      <c r="Q1000" s="192">
        <f t="shared" si="172"/>
        <v>0</v>
      </c>
      <c r="R1000" s="192">
        <f t="shared" si="173"/>
        <v>0</v>
      </c>
      <c r="S1000" s="192">
        <f t="shared" si="174"/>
        <v>6922.2172769655745</v>
      </c>
      <c r="T1000" s="192">
        <f t="shared" si="175"/>
        <v>0</v>
      </c>
      <c r="U1000" s="192">
        <f t="shared" si="176"/>
        <v>0</v>
      </c>
    </row>
    <row r="1001" spans="1:21" s="137" customFormat="1" ht="12">
      <c r="A1001" s="161">
        <v>2231</v>
      </c>
      <c r="B1001" s="161" t="s">
        <v>396</v>
      </c>
      <c r="C1001" s="161" t="s">
        <v>397</v>
      </c>
      <c r="D1001" s="161" t="s">
        <v>615</v>
      </c>
      <c r="E1001" s="161" t="s">
        <v>271</v>
      </c>
      <c r="F1001" s="192">
        <v>17.3488349219</v>
      </c>
      <c r="G1001" s="192">
        <v>0</v>
      </c>
      <c r="H1001" s="192">
        <v>0</v>
      </c>
      <c r="I1001" s="193">
        <f t="shared" si="166"/>
        <v>0</v>
      </c>
      <c r="J1001" s="193">
        <f t="shared" si="167"/>
        <v>0</v>
      </c>
      <c r="K1001" s="138">
        <v>1533.4828617799999</v>
      </c>
      <c r="L1001" s="192">
        <f t="shared" si="168"/>
        <v>1533.4828617799999</v>
      </c>
      <c r="M1001" s="192">
        <f t="shared" si="169"/>
        <v>0</v>
      </c>
      <c r="N1001" s="192">
        <f t="shared" si="170"/>
        <v>0</v>
      </c>
      <c r="O1001" s="192">
        <v>3146.0428292623569</v>
      </c>
      <c r="P1001" s="192">
        <f t="shared" si="171"/>
        <v>3146.0428292623569</v>
      </c>
      <c r="Q1001" s="192">
        <f t="shared" si="172"/>
        <v>0</v>
      </c>
      <c r="R1001" s="192">
        <f t="shared" si="173"/>
        <v>0</v>
      </c>
      <c r="S1001" s="192">
        <f t="shared" si="174"/>
        <v>4679.5256910423568</v>
      </c>
      <c r="T1001" s="192">
        <f t="shared" si="175"/>
        <v>0</v>
      </c>
      <c r="U1001" s="192">
        <f t="shared" si="176"/>
        <v>0</v>
      </c>
    </row>
    <row r="1002" spans="1:21" s="137" customFormat="1" ht="12">
      <c r="A1002" s="161">
        <v>2232</v>
      </c>
      <c r="B1002" s="161" t="s">
        <v>396</v>
      </c>
      <c r="C1002" s="161" t="s">
        <v>397</v>
      </c>
      <c r="D1002" s="161" t="s">
        <v>615</v>
      </c>
      <c r="E1002" s="161" t="s">
        <v>271</v>
      </c>
      <c r="F1002" s="192">
        <v>5.6307217033499999</v>
      </c>
      <c r="G1002" s="192">
        <v>0</v>
      </c>
      <c r="H1002" s="192">
        <v>0</v>
      </c>
      <c r="I1002" s="193">
        <f t="shared" si="166"/>
        <v>0</v>
      </c>
      <c r="J1002" s="193">
        <f t="shared" si="167"/>
        <v>0</v>
      </c>
      <c r="K1002" s="138">
        <v>2320.3674154700002</v>
      </c>
      <c r="L1002" s="192">
        <f t="shared" si="168"/>
        <v>2320.3674154700002</v>
      </c>
      <c r="M1002" s="192">
        <f t="shared" si="169"/>
        <v>0</v>
      </c>
      <c r="N1002" s="192">
        <f t="shared" si="170"/>
        <v>0</v>
      </c>
      <c r="O1002" s="192">
        <v>305.59092397097754</v>
      </c>
      <c r="P1002" s="192">
        <f t="shared" si="171"/>
        <v>305.59092397097754</v>
      </c>
      <c r="Q1002" s="192">
        <f t="shared" si="172"/>
        <v>0</v>
      </c>
      <c r="R1002" s="192">
        <f t="shared" si="173"/>
        <v>0</v>
      </c>
      <c r="S1002" s="192">
        <f t="shared" si="174"/>
        <v>2625.9583394409779</v>
      </c>
      <c r="T1002" s="192">
        <f t="shared" si="175"/>
        <v>0</v>
      </c>
      <c r="U1002" s="192">
        <f t="shared" si="176"/>
        <v>0</v>
      </c>
    </row>
    <row r="1003" spans="1:21" s="137" customFormat="1" ht="12">
      <c r="A1003" s="161">
        <v>2233</v>
      </c>
      <c r="B1003" s="161" t="s">
        <v>396</v>
      </c>
      <c r="C1003" s="161" t="s">
        <v>397</v>
      </c>
      <c r="D1003" s="161" t="s">
        <v>616</v>
      </c>
      <c r="E1003" s="161" t="s">
        <v>271</v>
      </c>
      <c r="F1003" s="192">
        <v>6.1898848095499996</v>
      </c>
      <c r="G1003" s="192">
        <v>0</v>
      </c>
      <c r="H1003" s="192">
        <v>0</v>
      </c>
      <c r="I1003" s="193">
        <f t="shared" si="166"/>
        <v>0</v>
      </c>
      <c r="J1003" s="193">
        <f t="shared" si="167"/>
        <v>0</v>
      </c>
      <c r="K1003" s="138">
        <v>264.77705421500002</v>
      </c>
      <c r="L1003" s="192">
        <f t="shared" si="168"/>
        <v>264.77705421500002</v>
      </c>
      <c r="M1003" s="192">
        <f t="shared" si="169"/>
        <v>0</v>
      </c>
      <c r="N1003" s="192">
        <f t="shared" si="170"/>
        <v>0</v>
      </c>
      <c r="O1003" s="192">
        <v>22.481556970585398</v>
      </c>
      <c r="P1003" s="192">
        <f t="shared" si="171"/>
        <v>22.481556970585398</v>
      </c>
      <c r="Q1003" s="192">
        <f t="shared" si="172"/>
        <v>0</v>
      </c>
      <c r="R1003" s="192">
        <f t="shared" si="173"/>
        <v>0</v>
      </c>
      <c r="S1003" s="192">
        <f t="shared" si="174"/>
        <v>287.25861118558544</v>
      </c>
      <c r="T1003" s="192">
        <f t="shared" si="175"/>
        <v>0</v>
      </c>
      <c r="U1003" s="192">
        <f t="shared" si="176"/>
        <v>0</v>
      </c>
    </row>
    <row r="1004" spans="1:21" s="137" customFormat="1" ht="12">
      <c r="A1004" s="161">
        <v>2301</v>
      </c>
      <c r="B1004" s="161" t="s">
        <v>396</v>
      </c>
      <c r="C1004" s="161" t="s">
        <v>397</v>
      </c>
      <c r="D1004" s="161" t="s">
        <v>617</v>
      </c>
      <c r="E1004" s="161" t="s">
        <v>271</v>
      </c>
      <c r="F1004" s="192">
        <v>22.4495709706</v>
      </c>
      <c r="G1004" s="192">
        <v>0</v>
      </c>
      <c r="H1004" s="192">
        <v>0</v>
      </c>
      <c r="I1004" s="193">
        <f t="shared" si="166"/>
        <v>0</v>
      </c>
      <c r="J1004" s="193">
        <f t="shared" si="167"/>
        <v>0</v>
      </c>
      <c r="K1004" s="138">
        <v>1091.8182638200001</v>
      </c>
      <c r="L1004" s="192">
        <f t="shared" si="168"/>
        <v>1091.8182638200001</v>
      </c>
      <c r="M1004" s="192">
        <f t="shared" si="169"/>
        <v>0</v>
      </c>
      <c r="N1004" s="192">
        <f t="shared" si="170"/>
        <v>0</v>
      </c>
      <c r="O1004" s="192">
        <v>884.35119338866093</v>
      </c>
      <c r="P1004" s="192">
        <f t="shared" si="171"/>
        <v>884.35119338866093</v>
      </c>
      <c r="Q1004" s="192">
        <f t="shared" si="172"/>
        <v>0</v>
      </c>
      <c r="R1004" s="192">
        <f t="shared" si="173"/>
        <v>0</v>
      </c>
      <c r="S1004" s="192">
        <f t="shared" si="174"/>
        <v>1976.169457208661</v>
      </c>
      <c r="T1004" s="192">
        <f t="shared" si="175"/>
        <v>0</v>
      </c>
      <c r="U1004" s="192">
        <f t="shared" si="176"/>
        <v>0</v>
      </c>
    </row>
    <row r="1005" spans="1:21" s="137" customFormat="1" ht="12">
      <c r="A1005" s="161">
        <v>2302</v>
      </c>
      <c r="B1005" s="161" t="s">
        <v>396</v>
      </c>
      <c r="C1005" s="161" t="s">
        <v>397</v>
      </c>
      <c r="D1005" s="161" t="s">
        <v>618</v>
      </c>
      <c r="E1005" s="161" t="s">
        <v>271</v>
      </c>
      <c r="F1005" s="192">
        <v>25.804633496499999</v>
      </c>
      <c r="G1005" s="192">
        <v>0</v>
      </c>
      <c r="H1005" s="192">
        <v>0</v>
      </c>
      <c r="I1005" s="193">
        <f t="shared" si="166"/>
        <v>0</v>
      </c>
      <c r="J1005" s="193">
        <f t="shared" si="167"/>
        <v>0</v>
      </c>
      <c r="K1005" s="138">
        <v>1441.1801072600001</v>
      </c>
      <c r="L1005" s="192">
        <f t="shared" si="168"/>
        <v>1441.1801072600001</v>
      </c>
      <c r="M1005" s="192">
        <f t="shared" si="169"/>
        <v>0</v>
      </c>
      <c r="N1005" s="192">
        <f t="shared" si="170"/>
        <v>0</v>
      </c>
      <c r="O1005" s="192">
        <v>473.4000249667107</v>
      </c>
      <c r="P1005" s="192">
        <f t="shared" si="171"/>
        <v>473.4000249667107</v>
      </c>
      <c r="Q1005" s="192">
        <f t="shared" si="172"/>
        <v>0</v>
      </c>
      <c r="R1005" s="192">
        <f t="shared" si="173"/>
        <v>0</v>
      </c>
      <c r="S1005" s="192">
        <f t="shared" si="174"/>
        <v>1914.5801322267107</v>
      </c>
      <c r="T1005" s="192">
        <f t="shared" si="175"/>
        <v>0</v>
      </c>
      <c r="U1005" s="192">
        <f t="shared" si="176"/>
        <v>0</v>
      </c>
    </row>
    <row r="1006" spans="1:21" s="137" customFormat="1" ht="12">
      <c r="A1006" s="161">
        <v>2303</v>
      </c>
      <c r="B1006" s="161" t="s">
        <v>396</v>
      </c>
      <c r="C1006" s="161" t="s">
        <v>397</v>
      </c>
      <c r="D1006" s="161" t="s">
        <v>617</v>
      </c>
      <c r="E1006" s="161" t="s">
        <v>271</v>
      </c>
      <c r="F1006" s="192">
        <v>59.642069419400002</v>
      </c>
      <c r="G1006" s="192">
        <v>0</v>
      </c>
      <c r="H1006" s="192">
        <v>0</v>
      </c>
      <c r="I1006" s="193">
        <f t="shared" si="166"/>
        <v>0</v>
      </c>
      <c r="J1006" s="193">
        <f t="shared" si="167"/>
        <v>0</v>
      </c>
      <c r="K1006" s="138">
        <v>2127.1531626699998</v>
      </c>
      <c r="L1006" s="192">
        <f t="shared" si="168"/>
        <v>2127.1531626699998</v>
      </c>
      <c r="M1006" s="192">
        <f t="shared" si="169"/>
        <v>0</v>
      </c>
      <c r="N1006" s="192">
        <f t="shared" si="170"/>
        <v>0</v>
      </c>
      <c r="O1006" s="192">
        <v>1192.5458977099784</v>
      </c>
      <c r="P1006" s="192">
        <f t="shared" si="171"/>
        <v>1192.5458977099784</v>
      </c>
      <c r="Q1006" s="192">
        <f t="shared" si="172"/>
        <v>0</v>
      </c>
      <c r="R1006" s="192">
        <f t="shared" si="173"/>
        <v>0</v>
      </c>
      <c r="S1006" s="192">
        <f t="shared" si="174"/>
        <v>3319.6990603799782</v>
      </c>
      <c r="T1006" s="192">
        <f t="shared" si="175"/>
        <v>0</v>
      </c>
      <c r="U1006" s="192">
        <f t="shared" si="176"/>
        <v>0</v>
      </c>
    </row>
    <row r="1007" spans="1:21" s="137" customFormat="1" ht="12">
      <c r="A1007" s="161">
        <v>2304</v>
      </c>
      <c r="B1007" s="161" t="s">
        <v>396</v>
      </c>
      <c r="C1007" s="161" t="s">
        <v>397</v>
      </c>
      <c r="D1007" s="161" t="s">
        <v>619</v>
      </c>
      <c r="E1007" s="161" t="s">
        <v>271</v>
      </c>
      <c r="F1007" s="192">
        <v>29.307945131899999</v>
      </c>
      <c r="G1007" s="192">
        <v>0</v>
      </c>
      <c r="H1007" s="192">
        <v>0</v>
      </c>
      <c r="I1007" s="193">
        <f t="shared" si="166"/>
        <v>0</v>
      </c>
      <c r="J1007" s="193">
        <f t="shared" si="167"/>
        <v>0</v>
      </c>
      <c r="K1007" s="138">
        <v>1258.2278371899999</v>
      </c>
      <c r="L1007" s="192">
        <f t="shared" si="168"/>
        <v>1258.2278371899999</v>
      </c>
      <c r="M1007" s="192">
        <f t="shared" si="169"/>
        <v>0</v>
      </c>
      <c r="N1007" s="192">
        <f t="shared" si="170"/>
        <v>0</v>
      </c>
      <c r="O1007" s="192">
        <v>12321.157945942125</v>
      </c>
      <c r="P1007" s="192">
        <f t="shared" si="171"/>
        <v>12321.157945942125</v>
      </c>
      <c r="Q1007" s="192">
        <f t="shared" si="172"/>
        <v>0</v>
      </c>
      <c r="R1007" s="192">
        <f t="shared" si="173"/>
        <v>0</v>
      </c>
      <c r="S1007" s="192">
        <f t="shared" si="174"/>
        <v>13579.385783132124</v>
      </c>
      <c r="T1007" s="192">
        <f t="shared" si="175"/>
        <v>0</v>
      </c>
      <c r="U1007" s="192">
        <f t="shared" si="176"/>
        <v>0</v>
      </c>
    </row>
    <row r="1008" spans="1:21" s="137" customFormat="1" ht="12">
      <c r="A1008" s="161">
        <v>2305</v>
      </c>
      <c r="B1008" s="161" t="s">
        <v>396</v>
      </c>
      <c r="C1008" s="161" t="s">
        <v>397</v>
      </c>
      <c r="D1008" s="161" t="s">
        <v>620</v>
      </c>
      <c r="E1008" s="161" t="s">
        <v>271</v>
      </c>
      <c r="F1008" s="192">
        <v>74.724229945299996</v>
      </c>
      <c r="G1008" s="192">
        <v>0</v>
      </c>
      <c r="H1008" s="192">
        <v>0</v>
      </c>
      <c r="I1008" s="193">
        <f t="shared" si="166"/>
        <v>0</v>
      </c>
      <c r="J1008" s="193">
        <f t="shared" si="167"/>
        <v>0</v>
      </c>
      <c r="K1008" s="138">
        <v>3641.0583112200002</v>
      </c>
      <c r="L1008" s="192">
        <f t="shared" si="168"/>
        <v>3641.0583112200002</v>
      </c>
      <c r="M1008" s="192">
        <f t="shared" si="169"/>
        <v>0</v>
      </c>
      <c r="N1008" s="192">
        <f t="shared" si="170"/>
        <v>0</v>
      </c>
      <c r="O1008" s="192">
        <v>2776.239196478346</v>
      </c>
      <c r="P1008" s="192">
        <f t="shared" si="171"/>
        <v>2776.239196478346</v>
      </c>
      <c r="Q1008" s="192">
        <f t="shared" si="172"/>
        <v>0</v>
      </c>
      <c r="R1008" s="192">
        <f t="shared" si="173"/>
        <v>0</v>
      </c>
      <c r="S1008" s="192">
        <f t="shared" si="174"/>
        <v>6417.2975076983457</v>
      </c>
      <c r="T1008" s="192">
        <f t="shared" si="175"/>
        <v>0</v>
      </c>
      <c r="U1008" s="192">
        <f t="shared" si="176"/>
        <v>0</v>
      </c>
    </row>
    <row r="1009" spans="1:21" s="137" customFormat="1" ht="12">
      <c r="A1009" s="161">
        <v>2306</v>
      </c>
      <c r="B1009" s="161" t="s">
        <v>396</v>
      </c>
      <c r="C1009" s="161" t="s">
        <v>397</v>
      </c>
      <c r="D1009" s="161" t="s">
        <v>619</v>
      </c>
      <c r="E1009" s="161" t="s">
        <v>271</v>
      </c>
      <c r="F1009" s="192">
        <v>61.904023930699999</v>
      </c>
      <c r="G1009" s="192">
        <v>0</v>
      </c>
      <c r="H1009" s="192">
        <v>0</v>
      </c>
      <c r="I1009" s="193">
        <f t="shared" si="166"/>
        <v>0</v>
      </c>
      <c r="J1009" s="193">
        <f t="shared" si="167"/>
        <v>0</v>
      </c>
      <c r="K1009" s="138">
        <v>1888.7132575000001</v>
      </c>
      <c r="L1009" s="192">
        <f t="shared" si="168"/>
        <v>1888.7132575000001</v>
      </c>
      <c r="M1009" s="192">
        <f t="shared" si="169"/>
        <v>0</v>
      </c>
      <c r="N1009" s="192">
        <f t="shared" si="170"/>
        <v>0</v>
      </c>
      <c r="O1009" s="192">
        <v>873.65483638245087</v>
      </c>
      <c r="P1009" s="192">
        <f t="shared" si="171"/>
        <v>873.65483638245087</v>
      </c>
      <c r="Q1009" s="192">
        <f t="shared" si="172"/>
        <v>0</v>
      </c>
      <c r="R1009" s="192">
        <f t="shared" si="173"/>
        <v>0</v>
      </c>
      <c r="S1009" s="192">
        <f t="shared" si="174"/>
        <v>2762.3680938824509</v>
      </c>
      <c r="T1009" s="192">
        <f t="shared" si="175"/>
        <v>0</v>
      </c>
      <c r="U1009" s="192">
        <f t="shared" si="176"/>
        <v>0</v>
      </c>
    </row>
    <row r="1010" spans="1:21" s="137" customFormat="1" ht="12">
      <c r="A1010" s="161">
        <v>2307</v>
      </c>
      <c r="B1010" s="161" t="s">
        <v>396</v>
      </c>
      <c r="C1010" s="161" t="s">
        <v>397</v>
      </c>
      <c r="D1010" s="161" t="s">
        <v>621</v>
      </c>
      <c r="E1010" s="161" t="s">
        <v>271</v>
      </c>
      <c r="F1010" s="192">
        <v>54.6637712753</v>
      </c>
      <c r="G1010" s="192">
        <v>0</v>
      </c>
      <c r="H1010" s="192">
        <v>0</v>
      </c>
      <c r="I1010" s="193">
        <f t="shared" si="166"/>
        <v>0</v>
      </c>
      <c r="J1010" s="193">
        <f t="shared" si="167"/>
        <v>0</v>
      </c>
      <c r="K1010" s="138">
        <v>2099.2393530999998</v>
      </c>
      <c r="L1010" s="192">
        <f t="shared" si="168"/>
        <v>2099.2393530999998</v>
      </c>
      <c r="M1010" s="192">
        <f t="shared" si="169"/>
        <v>0</v>
      </c>
      <c r="N1010" s="192">
        <f t="shared" si="170"/>
        <v>0</v>
      </c>
      <c r="O1010" s="192">
        <v>1193.1757058916321</v>
      </c>
      <c r="P1010" s="192">
        <f t="shared" si="171"/>
        <v>1193.1757058916321</v>
      </c>
      <c r="Q1010" s="192">
        <f t="shared" si="172"/>
        <v>0</v>
      </c>
      <c r="R1010" s="192">
        <f t="shared" si="173"/>
        <v>0</v>
      </c>
      <c r="S1010" s="192">
        <f t="shared" si="174"/>
        <v>3292.4150589916317</v>
      </c>
      <c r="T1010" s="192">
        <f t="shared" si="175"/>
        <v>0</v>
      </c>
      <c r="U1010" s="192">
        <f t="shared" si="176"/>
        <v>0</v>
      </c>
    </row>
    <row r="1011" spans="1:21" s="137" customFormat="1" ht="12">
      <c r="A1011" s="161">
        <v>2308</v>
      </c>
      <c r="B1011" s="161" t="s">
        <v>396</v>
      </c>
      <c r="C1011" s="161" t="s">
        <v>397</v>
      </c>
      <c r="D1011" s="161" t="s">
        <v>621</v>
      </c>
      <c r="E1011" s="161" t="s">
        <v>271</v>
      </c>
      <c r="F1011" s="192">
        <v>30.130795381999999</v>
      </c>
      <c r="G1011" s="192">
        <v>0</v>
      </c>
      <c r="H1011" s="192">
        <v>0</v>
      </c>
      <c r="I1011" s="193">
        <f t="shared" si="166"/>
        <v>0</v>
      </c>
      <c r="J1011" s="193">
        <f t="shared" si="167"/>
        <v>0</v>
      </c>
      <c r="K1011" s="138">
        <v>958.90265154400004</v>
      </c>
      <c r="L1011" s="192">
        <f t="shared" si="168"/>
        <v>958.90265154400004</v>
      </c>
      <c r="M1011" s="192">
        <f t="shared" si="169"/>
        <v>0</v>
      </c>
      <c r="N1011" s="192">
        <f t="shared" si="170"/>
        <v>0</v>
      </c>
      <c r="O1011" s="192">
        <v>320.12752722767942</v>
      </c>
      <c r="P1011" s="192">
        <f t="shared" si="171"/>
        <v>320.12752722767942</v>
      </c>
      <c r="Q1011" s="192">
        <f t="shared" si="172"/>
        <v>0</v>
      </c>
      <c r="R1011" s="192">
        <f t="shared" si="173"/>
        <v>0</v>
      </c>
      <c r="S1011" s="192">
        <f t="shared" si="174"/>
        <v>1279.0301787716794</v>
      </c>
      <c r="T1011" s="192">
        <f t="shared" si="175"/>
        <v>0</v>
      </c>
      <c r="U1011" s="192">
        <f t="shared" si="176"/>
        <v>0</v>
      </c>
    </row>
    <row r="1012" spans="1:21" s="137" customFormat="1" ht="12">
      <c r="A1012" s="161">
        <v>2309</v>
      </c>
      <c r="B1012" s="161" t="s">
        <v>396</v>
      </c>
      <c r="C1012" s="161" t="s">
        <v>397</v>
      </c>
      <c r="D1012" s="161" t="s">
        <v>621</v>
      </c>
      <c r="E1012" s="161" t="s">
        <v>271</v>
      </c>
      <c r="F1012" s="192">
        <v>44.537162112399997</v>
      </c>
      <c r="G1012" s="192">
        <v>0</v>
      </c>
      <c r="H1012" s="192">
        <v>0</v>
      </c>
      <c r="I1012" s="193">
        <f t="shared" si="166"/>
        <v>0</v>
      </c>
      <c r="J1012" s="193">
        <f t="shared" si="167"/>
        <v>0</v>
      </c>
      <c r="K1012" s="138">
        <v>1996.29798564</v>
      </c>
      <c r="L1012" s="192">
        <f t="shared" si="168"/>
        <v>1996.29798564</v>
      </c>
      <c r="M1012" s="192">
        <f t="shared" si="169"/>
        <v>0</v>
      </c>
      <c r="N1012" s="192">
        <f t="shared" si="170"/>
        <v>0</v>
      </c>
      <c r="O1012" s="192">
        <v>683.32364865504167</v>
      </c>
      <c r="P1012" s="192">
        <f t="shared" si="171"/>
        <v>683.32364865504167</v>
      </c>
      <c r="Q1012" s="192">
        <f t="shared" si="172"/>
        <v>0</v>
      </c>
      <c r="R1012" s="192">
        <f t="shared" si="173"/>
        <v>0</v>
      </c>
      <c r="S1012" s="192">
        <f t="shared" si="174"/>
        <v>2679.6216342950415</v>
      </c>
      <c r="T1012" s="192">
        <f t="shared" si="175"/>
        <v>0</v>
      </c>
      <c r="U1012" s="192">
        <f t="shared" si="176"/>
        <v>0</v>
      </c>
    </row>
    <row r="1013" spans="1:21" s="137" customFormat="1" ht="12">
      <c r="A1013" s="161">
        <v>2310</v>
      </c>
      <c r="B1013" s="161" t="s">
        <v>396</v>
      </c>
      <c r="C1013" s="161" t="s">
        <v>397</v>
      </c>
      <c r="D1013" s="161" t="s">
        <v>621</v>
      </c>
      <c r="E1013" s="161" t="s">
        <v>271</v>
      </c>
      <c r="F1013" s="192">
        <v>30.517140976</v>
      </c>
      <c r="G1013" s="192">
        <v>0</v>
      </c>
      <c r="H1013" s="192">
        <v>0</v>
      </c>
      <c r="I1013" s="193">
        <f t="shared" si="166"/>
        <v>0</v>
      </c>
      <c r="J1013" s="193">
        <f t="shared" si="167"/>
        <v>0</v>
      </c>
      <c r="K1013" s="138">
        <v>1446.12011906</v>
      </c>
      <c r="L1013" s="192">
        <f t="shared" si="168"/>
        <v>1446.12011906</v>
      </c>
      <c r="M1013" s="192">
        <f t="shared" si="169"/>
        <v>0</v>
      </c>
      <c r="N1013" s="192">
        <f t="shared" si="170"/>
        <v>0</v>
      </c>
      <c r="O1013" s="192">
        <v>312.5552491578793</v>
      </c>
      <c r="P1013" s="192">
        <f t="shared" si="171"/>
        <v>312.5552491578793</v>
      </c>
      <c r="Q1013" s="192">
        <f t="shared" si="172"/>
        <v>0</v>
      </c>
      <c r="R1013" s="192">
        <f t="shared" si="173"/>
        <v>0</v>
      </c>
      <c r="S1013" s="192">
        <f t="shared" si="174"/>
        <v>1758.6753682178792</v>
      </c>
      <c r="T1013" s="192">
        <f t="shared" si="175"/>
        <v>0</v>
      </c>
      <c r="U1013" s="192">
        <f t="shared" si="176"/>
        <v>0</v>
      </c>
    </row>
    <row r="1014" spans="1:21" s="137" customFormat="1" ht="12">
      <c r="A1014" s="161">
        <v>2311</v>
      </c>
      <c r="B1014" s="161" t="s">
        <v>396</v>
      </c>
      <c r="C1014" s="161" t="s">
        <v>397</v>
      </c>
      <c r="D1014" s="161" t="s">
        <v>622</v>
      </c>
      <c r="E1014" s="161" t="s">
        <v>271</v>
      </c>
      <c r="F1014" s="192">
        <v>19.392400314100001</v>
      </c>
      <c r="G1014" s="192">
        <v>0</v>
      </c>
      <c r="H1014" s="192">
        <v>0</v>
      </c>
      <c r="I1014" s="193">
        <f t="shared" si="166"/>
        <v>0</v>
      </c>
      <c r="J1014" s="193">
        <f t="shared" si="167"/>
        <v>0</v>
      </c>
      <c r="K1014" s="138">
        <v>1019.36511783</v>
      </c>
      <c r="L1014" s="192">
        <f t="shared" si="168"/>
        <v>1019.36511783</v>
      </c>
      <c r="M1014" s="192">
        <f t="shared" si="169"/>
        <v>0</v>
      </c>
      <c r="N1014" s="192">
        <f t="shared" si="170"/>
        <v>0</v>
      </c>
      <c r="O1014" s="192">
        <v>399.3569421290523</v>
      </c>
      <c r="P1014" s="192">
        <f t="shared" si="171"/>
        <v>399.3569421290523</v>
      </c>
      <c r="Q1014" s="192">
        <f t="shared" si="172"/>
        <v>0</v>
      </c>
      <c r="R1014" s="192">
        <f t="shared" si="173"/>
        <v>0</v>
      </c>
      <c r="S1014" s="192">
        <f t="shared" si="174"/>
        <v>1418.7220599590523</v>
      </c>
      <c r="T1014" s="192">
        <f t="shared" si="175"/>
        <v>0</v>
      </c>
      <c r="U1014" s="192">
        <f t="shared" si="176"/>
        <v>0</v>
      </c>
    </row>
    <row r="1015" spans="1:21" s="137" customFormat="1" ht="12">
      <c r="A1015" s="161">
        <v>2312</v>
      </c>
      <c r="B1015" s="161" t="s">
        <v>396</v>
      </c>
      <c r="C1015" s="161" t="s">
        <v>397</v>
      </c>
      <c r="D1015" s="161" t="s">
        <v>622</v>
      </c>
      <c r="E1015" s="161" t="s">
        <v>271</v>
      </c>
      <c r="F1015" s="192">
        <v>19.0345549052</v>
      </c>
      <c r="G1015" s="192">
        <v>0</v>
      </c>
      <c r="H1015" s="192">
        <v>0</v>
      </c>
      <c r="I1015" s="193">
        <f t="shared" si="166"/>
        <v>0</v>
      </c>
      <c r="J1015" s="193">
        <f t="shared" si="167"/>
        <v>0</v>
      </c>
      <c r="K1015" s="138">
        <v>3061.24081041</v>
      </c>
      <c r="L1015" s="192">
        <f t="shared" si="168"/>
        <v>3061.24081041</v>
      </c>
      <c r="M1015" s="192">
        <f t="shared" si="169"/>
        <v>0</v>
      </c>
      <c r="N1015" s="192">
        <f t="shared" si="170"/>
        <v>0</v>
      </c>
      <c r="O1015" s="192">
        <v>7891.710732206745</v>
      </c>
      <c r="P1015" s="192">
        <f t="shared" si="171"/>
        <v>7891.710732206745</v>
      </c>
      <c r="Q1015" s="192">
        <f t="shared" si="172"/>
        <v>0</v>
      </c>
      <c r="R1015" s="192">
        <f t="shared" si="173"/>
        <v>0</v>
      </c>
      <c r="S1015" s="192">
        <f t="shared" si="174"/>
        <v>10952.951542616745</v>
      </c>
      <c r="T1015" s="192">
        <f t="shared" si="175"/>
        <v>0</v>
      </c>
      <c r="U1015" s="192">
        <f t="shared" si="176"/>
        <v>0</v>
      </c>
    </row>
    <row r="1016" spans="1:21" s="137" customFormat="1" ht="12">
      <c r="A1016" s="161">
        <v>2313</v>
      </c>
      <c r="B1016" s="161" t="s">
        <v>396</v>
      </c>
      <c r="C1016" s="161" t="s">
        <v>397</v>
      </c>
      <c r="D1016" s="161" t="s">
        <v>622</v>
      </c>
      <c r="E1016" s="161" t="s">
        <v>271</v>
      </c>
      <c r="F1016" s="192">
        <v>5.4770434296700001</v>
      </c>
      <c r="G1016" s="192">
        <v>0</v>
      </c>
      <c r="H1016" s="192">
        <v>0</v>
      </c>
      <c r="I1016" s="193">
        <f t="shared" si="166"/>
        <v>0</v>
      </c>
      <c r="J1016" s="193">
        <f t="shared" si="167"/>
        <v>0</v>
      </c>
      <c r="K1016" s="138">
        <v>673.84768746899999</v>
      </c>
      <c r="L1016" s="192">
        <f t="shared" si="168"/>
        <v>673.84768746899999</v>
      </c>
      <c r="M1016" s="192">
        <f t="shared" si="169"/>
        <v>0</v>
      </c>
      <c r="N1016" s="192">
        <f t="shared" si="170"/>
        <v>0</v>
      </c>
      <c r="O1016" s="192">
        <v>646.08672773186697</v>
      </c>
      <c r="P1016" s="192">
        <f t="shared" si="171"/>
        <v>646.08672773186697</v>
      </c>
      <c r="Q1016" s="192">
        <f t="shared" si="172"/>
        <v>0</v>
      </c>
      <c r="R1016" s="192">
        <f t="shared" si="173"/>
        <v>0</v>
      </c>
      <c r="S1016" s="192">
        <f t="shared" si="174"/>
        <v>1319.9344152008671</v>
      </c>
      <c r="T1016" s="192">
        <f t="shared" si="175"/>
        <v>0</v>
      </c>
      <c r="U1016" s="192">
        <f t="shared" si="176"/>
        <v>0</v>
      </c>
    </row>
    <row r="1017" spans="1:21" s="137" customFormat="1" ht="12">
      <c r="A1017" s="161">
        <v>2314</v>
      </c>
      <c r="B1017" s="161" t="s">
        <v>396</v>
      </c>
      <c r="C1017" s="161" t="s">
        <v>397</v>
      </c>
      <c r="D1017" s="161" t="s">
        <v>622</v>
      </c>
      <c r="E1017" s="161" t="s">
        <v>271</v>
      </c>
      <c r="F1017" s="192">
        <v>30.110977372299999</v>
      </c>
      <c r="G1017" s="192">
        <v>0</v>
      </c>
      <c r="H1017" s="192">
        <v>0</v>
      </c>
      <c r="I1017" s="193">
        <f t="shared" si="166"/>
        <v>0</v>
      </c>
      <c r="J1017" s="193">
        <f t="shared" si="167"/>
        <v>0</v>
      </c>
      <c r="K1017" s="138">
        <v>1420.18770423</v>
      </c>
      <c r="L1017" s="192">
        <f t="shared" si="168"/>
        <v>1420.18770423</v>
      </c>
      <c r="M1017" s="192">
        <f t="shared" si="169"/>
        <v>0</v>
      </c>
      <c r="N1017" s="192">
        <f t="shared" si="170"/>
        <v>0</v>
      </c>
      <c r="O1017" s="192">
        <v>1172.4589076545187</v>
      </c>
      <c r="P1017" s="192">
        <f t="shared" si="171"/>
        <v>1172.4589076545187</v>
      </c>
      <c r="Q1017" s="192">
        <f t="shared" si="172"/>
        <v>0</v>
      </c>
      <c r="R1017" s="192">
        <f t="shared" si="173"/>
        <v>0</v>
      </c>
      <c r="S1017" s="192">
        <f t="shared" si="174"/>
        <v>2592.6466118845187</v>
      </c>
      <c r="T1017" s="192">
        <f t="shared" si="175"/>
        <v>0</v>
      </c>
      <c r="U1017" s="192">
        <f t="shared" si="176"/>
        <v>0</v>
      </c>
    </row>
    <row r="1018" spans="1:21" s="137" customFormat="1" ht="12">
      <c r="A1018" s="161">
        <v>2315</v>
      </c>
      <c r="B1018" s="161" t="s">
        <v>396</v>
      </c>
      <c r="C1018" s="161" t="s">
        <v>397</v>
      </c>
      <c r="D1018" s="161" t="s">
        <v>611</v>
      </c>
      <c r="E1018" s="161" t="s">
        <v>271</v>
      </c>
      <c r="F1018" s="192">
        <v>40.1569981998</v>
      </c>
      <c r="G1018" s="192">
        <v>0</v>
      </c>
      <c r="H1018" s="192">
        <v>0</v>
      </c>
      <c r="I1018" s="193">
        <f t="shared" si="166"/>
        <v>0</v>
      </c>
      <c r="J1018" s="193">
        <f t="shared" si="167"/>
        <v>0</v>
      </c>
      <c r="K1018" s="138">
        <v>1402.4252114200001</v>
      </c>
      <c r="L1018" s="192">
        <f t="shared" si="168"/>
        <v>1402.4252114200001</v>
      </c>
      <c r="M1018" s="192">
        <f t="shared" si="169"/>
        <v>0</v>
      </c>
      <c r="N1018" s="192">
        <f t="shared" si="170"/>
        <v>0</v>
      </c>
      <c r="O1018" s="192">
        <v>1032.6993738033102</v>
      </c>
      <c r="P1018" s="192">
        <f t="shared" si="171"/>
        <v>1032.6993738033102</v>
      </c>
      <c r="Q1018" s="192">
        <f t="shared" si="172"/>
        <v>0</v>
      </c>
      <c r="R1018" s="192">
        <f t="shared" si="173"/>
        <v>0</v>
      </c>
      <c r="S1018" s="192">
        <f t="shared" si="174"/>
        <v>2435.1245852233105</v>
      </c>
      <c r="T1018" s="192">
        <f t="shared" si="175"/>
        <v>0</v>
      </c>
      <c r="U1018" s="192">
        <f t="shared" si="176"/>
        <v>0</v>
      </c>
    </row>
    <row r="1019" spans="1:21" s="137" customFormat="1" ht="12">
      <c r="A1019" s="161">
        <v>2316</v>
      </c>
      <c r="B1019" s="161" t="s">
        <v>396</v>
      </c>
      <c r="C1019" s="161" t="s">
        <v>397</v>
      </c>
      <c r="D1019" s="161" t="s">
        <v>611</v>
      </c>
      <c r="E1019" s="161" t="s">
        <v>271</v>
      </c>
      <c r="F1019" s="192">
        <v>31.880949144100001</v>
      </c>
      <c r="G1019" s="192">
        <v>0</v>
      </c>
      <c r="H1019" s="192">
        <v>0</v>
      </c>
      <c r="I1019" s="193">
        <f t="shared" si="166"/>
        <v>0</v>
      </c>
      <c r="J1019" s="193">
        <f t="shared" si="167"/>
        <v>0</v>
      </c>
      <c r="K1019" s="138">
        <v>2306.5948668199999</v>
      </c>
      <c r="L1019" s="192">
        <f t="shared" si="168"/>
        <v>2306.5948668199999</v>
      </c>
      <c r="M1019" s="192">
        <f t="shared" si="169"/>
        <v>0</v>
      </c>
      <c r="N1019" s="192">
        <f t="shared" si="170"/>
        <v>0</v>
      </c>
      <c r="O1019" s="192">
        <v>2728.2574870695671</v>
      </c>
      <c r="P1019" s="192">
        <f t="shared" si="171"/>
        <v>2728.2574870695671</v>
      </c>
      <c r="Q1019" s="192">
        <f t="shared" si="172"/>
        <v>0</v>
      </c>
      <c r="R1019" s="192">
        <f t="shared" si="173"/>
        <v>0</v>
      </c>
      <c r="S1019" s="192">
        <f t="shared" si="174"/>
        <v>5034.852353889567</v>
      </c>
      <c r="T1019" s="192">
        <f t="shared" si="175"/>
        <v>0</v>
      </c>
      <c r="U1019" s="192">
        <f t="shared" si="176"/>
        <v>0</v>
      </c>
    </row>
    <row r="1020" spans="1:21" s="137" customFormat="1" ht="12">
      <c r="A1020" s="161">
        <v>2317</v>
      </c>
      <c r="B1020" s="161" t="s">
        <v>396</v>
      </c>
      <c r="C1020" s="161" t="s">
        <v>397</v>
      </c>
      <c r="D1020" s="161" t="s">
        <v>622</v>
      </c>
      <c r="E1020" s="161" t="s">
        <v>271</v>
      </c>
      <c r="F1020" s="192">
        <v>26.3343184714</v>
      </c>
      <c r="G1020" s="192">
        <v>0</v>
      </c>
      <c r="H1020" s="192">
        <v>0</v>
      </c>
      <c r="I1020" s="193">
        <f t="shared" si="166"/>
        <v>0</v>
      </c>
      <c r="J1020" s="193">
        <f t="shared" si="167"/>
        <v>0</v>
      </c>
      <c r="K1020" s="138">
        <v>969.49573933399995</v>
      </c>
      <c r="L1020" s="192">
        <f t="shared" si="168"/>
        <v>969.49573933399995</v>
      </c>
      <c r="M1020" s="192">
        <f t="shared" si="169"/>
        <v>0</v>
      </c>
      <c r="N1020" s="192">
        <f t="shared" si="170"/>
        <v>0</v>
      </c>
      <c r="O1020" s="192">
        <v>562.21209805436752</v>
      </c>
      <c r="P1020" s="192">
        <f t="shared" si="171"/>
        <v>562.21209805436752</v>
      </c>
      <c r="Q1020" s="192">
        <f t="shared" si="172"/>
        <v>0</v>
      </c>
      <c r="R1020" s="192">
        <f t="shared" si="173"/>
        <v>0</v>
      </c>
      <c r="S1020" s="192">
        <f t="shared" si="174"/>
        <v>1531.7078373883674</v>
      </c>
      <c r="T1020" s="192">
        <f t="shared" si="175"/>
        <v>0</v>
      </c>
      <c r="U1020" s="192">
        <f t="shared" si="176"/>
        <v>0</v>
      </c>
    </row>
    <row r="1021" spans="1:21" s="137" customFormat="1" ht="12">
      <c r="A1021" s="161">
        <v>2318</v>
      </c>
      <c r="B1021" s="161" t="s">
        <v>396</v>
      </c>
      <c r="C1021" s="161" t="s">
        <v>397</v>
      </c>
      <c r="D1021" s="161" t="s">
        <v>611</v>
      </c>
      <c r="E1021" s="161" t="s">
        <v>271</v>
      </c>
      <c r="F1021" s="192">
        <v>17.382319696300002</v>
      </c>
      <c r="G1021" s="192">
        <v>0</v>
      </c>
      <c r="H1021" s="192">
        <v>0</v>
      </c>
      <c r="I1021" s="193">
        <f t="shared" si="166"/>
        <v>0</v>
      </c>
      <c r="J1021" s="193">
        <f t="shared" si="167"/>
        <v>0</v>
      </c>
      <c r="K1021" s="138">
        <v>688.84199826500003</v>
      </c>
      <c r="L1021" s="192">
        <f t="shared" si="168"/>
        <v>688.84199826500003</v>
      </c>
      <c r="M1021" s="192">
        <f t="shared" si="169"/>
        <v>0</v>
      </c>
      <c r="N1021" s="192">
        <f t="shared" si="170"/>
        <v>0</v>
      </c>
      <c r="O1021" s="192">
        <v>2235.7493671285542</v>
      </c>
      <c r="P1021" s="192">
        <f t="shared" si="171"/>
        <v>2235.7493671285542</v>
      </c>
      <c r="Q1021" s="192">
        <f t="shared" si="172"/>
        <v>0</v>
      </c>
      <c r="R1021" s="192">
        <f t="shared" si="173"/>
        <v>0</v>
      </c>
      <c r="S1021" s="192">
        <f t="shared" si="174"/>
        <v>2924.591365393554</v>
      </c>
      <c r="T1021" s="192">
        <f t="shared" si="175"/>
        <v>0</v>
      </c>
      <c r="U1021" s="192">
        <f t="shared" si="176"/>
        <v>0</v>
      </c>
    </row>
    <row r="1022" spans="1:21" s="137" customFormat="1" ht="12">
      <c r="A1022" s="161">
        <v>2319</v>
      </c>
      <c r="B1022" s="161" t="s">
        <v>396</v>
      </c>
      <c r="C1022" s="161" t="s">
        <v>397</v>
      </c>
      <c r="D1022" s="161" t="s">
        <v>622</v>
      </c>
      <c r="E1022" s="161" t="s">
        <v>271</v>
      </c>
      <c r="F1022" s="192">
        <v>5.5738287891600002</v>
      </c>
      <c r="G1022" s="192">
        <v>0</v>
      </c>
      <c r="H1022" s="192">
        <v>0</v>
      </c>
      <c r="I1022" s="193">
        <f t="shared" si="166"/>
        <v>0</v>
      </c>
      <c r="J1022" s="193">
        <f t="shared" si="167"/>
        <v>0</v>
      </c>
      <c r="K1022" s="138">
        <v>534.506465714</v>
      </c>
      <c r="L1022" s="192">
        <f t="shared" si="168"/>
        <v>534.506465714</v>
      </c>
      <c r="M1022" s="192">
        <f t="shared" si="169"/>
        <v>0</v>
      </c>
      <c r="N1022" s="192">
        <f t="shared" si="170"/>
        <v>0</v>
      </c>
      <c r="O1022" s="192">
        <v>293.54108231748893</v>
      </c>
      <c r="P1022" s="192">
        <f t="shared" si="171"/>
        <v>293.54108231748893</v>
      </c>
      <c r="Q1022" s="192">
        <f t="shared" si="172"/>
        <v>0</v>
      </c>
      <c r="R1022" s="192">
        <f t="shared" si="173"/>
        <v>0</v>
      </c>
      <c r="S1022" s="192">
        <f t="shared" si="174"/>
        <v>828.04754803148899</v>
      </c>
      <c r="T1022" s="192">
        <f t="shared" si="175"/>
        <v>0</v>
      </c>
      <c r="U1022" s="192">
        <f t="shared" si="176"/>
        <v>0</v>
      </c>
    </row>
    <row r="1023" spans="1:21" s="137" customFormat="1" ht="12">
      <c r="A1023" s="161">
        <v>2401</v>
      </c>
      <c r="B1023" s="161" t="s">
        <v>396</v>
      </c>
      <c r="C1023" s="161" t="s">
        <v>397</v>
      </c>
      <c r="D1023" s="161" t="s">
        <v>623</v>
      </c>
      <c r="E1023" s="161" t="s">
        <v>271</v>
      </c>
      <c r="F1023" s="192">
        <v>46.817979979599997</v>
      </c>
      <c r="G1023" s="192">
        <v>0</v>
      </c>
      <c r="H1023" s="192">
        <v>0</v>
      </c>
      <c r="I1023" s="193">
        <f t="shared" si="166"/>
        <v>0</v>
      </c>
      <c r="J1023" s="193">
        <f t="shared" si="167"/>
        <v>0</v>
      </c>
      <c r="K1023" s="138">
        <v>3400.9034875100001</v>
      </c>
      <c r="L1023" s="192">
        <f t="shared" si="168"/>
        <v>3400.9034875100001</v>
      </c>
      <c r="M1023" s="192">
        <f t="shared" si="169"/>
        <v>0</v>
      </c>
      <c r="N1023" s="192">
        <f t="shared" si="170"/>
        <v>0</v>
      </c>
      <c r="O1023" s="192">
        <v>2499.4402816971183</v>
      </c>
      <c r="P1023" s="192">
        <f t="shared" si="171"/>
        <v>2499.4402816971183</v>
      </c>
      <c r="Q1023" s="192">
        <f t="shared" si="172"/>
        <v>0</v>
      </c>
      <c r="R1023" s="192">
        <f t="shared" si="173"/>
        <v>0</v>
      </c>
      <c r="S1023" s="192">
        <f t="shared" si="174"/>
        <v>5900.3437692071184</v>
      </c>
      <c r="T1023" s="192">
        <f t="shared" si="175"/>
        <v>0</v>
      </c>
      <c r="U1023" s="192">
        <f t="shared" si="176"/>
        <v>0</v>
      </c>
    </row>
    <row r="1024" spans="1:21" s="137" customFormat="1" ht="12">
      <c r="A1024" s="161">
        <v>2402</v>
      </c>
      <c r="B1024" s="161" t="s">
        <v>396</v>
      </c>
      <c r="C1024" s="161" t="s">
        <v>397</v>
      </c>
      <c r="D1024" s="161" t="s">
        <v>624</v>
      </c>
      <c r="E1024" s="161" t="s">
        <v>271</v>
      </c>
      <c r="F1024" s="192">
        <v>129.97289328599999</v>
      </c>
      <c r="G1024" s="192">
        <v>0</v>
      </c>
      <c r="H1024" s="192">
        <v>0</v>
      </c>
      <c r="I1024" s="193">
        <f t="shared" si="166"/>
        <v>0</v>
      </c>
      <c r="J1024" s="193">
        <f t="shared" si="167"/>
        <v>0</v>
      </c>
      <c r="K1024" s="138">
        <v>5723</v>
      </c>
      <c r="L1024" s="192">
        <f t="shared" si="168"/>
        <v>5723</v>
      </c>
      <c r="M1024" s="192">
        <f t="shared" si="169"/>
        <v>0</v>
      </c>
      <c r="N1024" s="192">
        <f t="shared" si="170"/>
        <v>0</v>
      </c>
      <c r="O1024" s="192">
        <v>16379.79939811813</v>
      </c>
      <c r="P1024" s="192">
        <f t="shared" si="171"/>
        <v>16379.79939811813</v>
      </c>
      <c r="Q1024" s="192">
        <f t="shared" si="172"/>
        <v>0</v>
      </c>
      <c r="R1024" s="192">
        <f t="shared" si="173"/>
        <v>0</v>
      </c>
      <c r="S1024" s="192">
        <f t="shared" si="174"/>
        <v>22102.799398118128</v>
      </c>
      <c r="T1024" s="192">
        <f t="shared" si="175"/>
        <v>0</v>
      </c>
      <c r="U1024" s="192">
        <f t="shared" si="176"/>
        <v>0</v>
      </c>
    </row>
    <row r="1025" spans="1:21" s="137" customFormat="1" ht="12">
      <c r="A1025" s="161">
        <v>2403</v>
      </c>
      <c r="B1025" s="161" t="s">
        <v>396</v>
      </c>
      <c r="C1025" s="161" t="s">
        <v>397</v>
      </c>
      <c r="D1025" s="161" t="s">
        <v>625</v>
      </c>
      <c r="E1025" s="161" t="s">
        <v>271</v>
      </c>
      <c r="F1025" s="192">
        <v>42.5012107493</v>
      </c>
      <c r="G1025" s="192">
        <v>0</v>
      </c>
      <c r="H1025" s="192">
        <v>0</v>
      </c>
      <c r="I1025" s="193">
        <f t="shared" si="166"/>
        <v>0</v>
      </c>
      <c r="J1025" s="193">
        <f t="shared" si="167"/>
        <v>0</v>
      </c>
      <c r="K1025" s="138">
        <v>76.849929478999996</v>
      </c>
      <c r="L1025" s="192">
        <f t="shared" si="168"/>
        <v>76.849929478999996</v>
      </c>
      <c r="M1025" s="192">
        <f t="shared" si="169"/>
        <v>0</v>
      </c>
      <c r="N1025" s="192">
        <f t="shared" si="170"/>
        <v>0</v>
      </c>
      <c r="O1025" s="192">
        <v>5729.662187756293</v>
      </c>
      <c r="P1025" s="192">
        <f t="shared" si="171"/>
        <v>5729.662187756293</v>
      </c>
      <c r="Q1025" s="192">
        <f t="shared" si="172"/>
        <v>0</v>
      </c>
      <c r="R1025" s="192">
        <f t="shared" si="173"/>
        <v>0</v>
      </c>
      <c r="S1025" s="192">
        <f t="shared" si="174"/>
        <v>5806.5121172352929</v>
      </c>
      <c r="T1025" s="192">
        <f t="shared" si="175"/>
        <v>0</v>
      </c>
      <c r="U1025" s="192">
        <f t="shared" si="176"/>
        <v>0</v>
      </c>
    </row>
    <row r="1026" spans="1:21" s="137" customFormat="1" ht="12">
      <c r="A1026" s="161">
        <v>2404</v>
      </c>
      <c r="B1026" s="161" t="s">
        <v>396</v>
      </c>
      <c r="C1026" s="161" t="s">
        <v>397</v>
      </c>
      <c r="D1026" s="161" t="s">
        <v>624</v>
      </c>
      <c r="E1026" s="161" t="s">
        <v>271</v>
      </c>
      <c r="F1026" s="192">
        <v>34.929599785699999</v>
      </c>
      <c r="G1026" s="192">
        <v>0</v>
      </c>
      <c r="H1026" s="192">
        <v>0</v>
      </c>
      <c r="I1026" s="193">
        <f t="shared" si="166"/>
        <v>0</v>
      </c>
      <c r="J1026" s="193">
        <f t="shared" si="167"/>
        <v>0</v>
      </c>
      <c r="K1026" s="138">
        <v>0</v>
      </c>
      <c r="L1026" s="192">
        <f t="shared" si="168"/>
        <v>0</v>
      </c>
      <c r="M1026" s="192">
        <f t="shared" si="169"/>
        <v>0</v>
      </c>
      <c r="N1026" s="192">
        <f t="shared" si="170"/>
        <v>0</v>
      </c>
      <c r="O1026" s="192">
        <v>279.41308907984131</v>
      </c>
      <c r="P1026" s="192">
        <f t="shared" si="171"/>
        <v>279.41308907984131</v>
      </c>
      <c r="Q1026" s="192">
        <f t="shared" si="172"/>
        <v>0</v>
      </c>
      <c r="R1026" s="192">
        <f t="shared" si="173"/>
        <v>0</v>
      </c>
      <c r="S1026" s="192">
        <f t="shared" si="174"/>
        <v>279.41308907984131</v>
      </c>
      <c r="T1026" s="192">
        <f t="shared" si="175"/>
        <v>0</v>
      </c>
      <c r="U1026" s="192">
        <f t="shared" si="176"/>
        <v>0</v>
      </c>
    </row>
    <row r="1027" spans="1:21" s="137" customFormat="1" ht="12">
      <c r="A1027" s="161">
        <v>2405</v>
      </c>
      <c r="B1027" s="161" t="s">
        <v>396</v>
      </c>
      <c r="C1027" s="161" t="s">
        <v>397</v>
      </c>
      <c r="D1027" s="161" t="s">
        <v>625</v>
      </c>
      <c r="E1027" s="161" t="s">
        <v>271</v>
      </c>
      <c r="F1027" s="192">
        <v>30.783458618800001</v>
      </c>
      <c r="G1027" s="192">
        <v>0</v>
      </c>
      <c r="H1027" s="192">
        <v>0</v>
      </c>
      <c r="I1027" s="193">
        <f t="shared" si="166"/>
        <v>0</v>
      </c>
      <c r="J1027" s="193">
        <f t="shared" si="167"/>
        <v>0</v>
      </c>
      <c r="K1027" s="138">
        <v>0</v>
      </c>
      <c r="L1027" s="192">
        <f t="shared" si="168"/>
        <v>0</v>
      </c>
      <c r="M1027" s="192">
        <f t="shared" si="169"/>
        <v>0</v>
      </c>
      <c r="N1027" s="192">
        <f t="shared" si="170"/>
        <v>0</v>
      </c>
      <c r="O1027" s="192">
        <v>675.89641687715289</v>
      </c>
      <c r="P1027" s="192">
        <f t="shared" si="171"/>
        <v>675.89641687715289</v>
      </c>
      <c r="Q1027" s="192">
        <f t="shared" si="172"/>
        <v>0</v>
      </c>
      <c r="R1027" s="192">
        <f t="shared" si="173"/>
        <v>0</v>
      </c>
      <c r="S1027" s="192">
        <f t="shared" si="174"/>
        <v>675.89641687715289</v>
      </c>
      <c r="T1027" s="192">
        <f t="shared" si="175"/>
        <v>0</v>
      </c>
      <c r="U1027" s="192">
        <f t="shared" si="176"/>
        <v>0</v>
      </c>
    </row>
    <row r="1028" spans="1:21" s="137" customFormat="1" ht="12">
      <c r="A1028" s="161">
        <v>2406</v>
      </c>
      <c r="B1028" s="161" t="s">
        <v>396</v>
      </c>
      <c r="C1028" s="161" t="s">
        <v>397</v>
      </c>
      <c r="D1028" s="161" t="s">
        <v>623</v>
      </c>
      <c r="E1028" s="161" t="s">
        <v>271</v>
      </c>
      <c r="F1028" s="192">
        <v>5.0944718831899998</v>
      </c>
      <c r="G1028" s="192">
        <v>0</v>
      </c>
      <c r="H1028" s="192">
        <v>0</v>
      </c>
      <c r="I1028" s="193">
        <f t="shared" si="166"/>
        <v>0</v>
      </c>
      <c r="J1028" s="193">
        <f t="shared" si="167"/>
        <v>0</v>
      </c>
      <c r="K1028" s="138">
        <v>532.18576165599995</v>
      </c>
      <c r="L1028" s="192">
        <f t="shared" si="168"/>
        <v>532.18576165599995</v>
      </c>
      <c r="M1028" s="192">
        <f t="shared" si="169"/>
        <v>0</v>
      </c>
      <c r="N1028" s="192">
        <f t="shared" si="170"/>
        <v>0</v>
      </c>
      <c r="O1028" s="192">
        <v>442.95641164511835</v>
      </c>
      <c r="P1028" s="192">
        <f t="shared" si="171"/>
        <v>442.95641164511835</v>
      </c>
      <c r="Q1028" s="192">
        <f t="shared" si="172"/>
        <v>0</v>
      </c>
      <c r="R1028" s="192">
        <f t="shared" si="173"/>
        <v>0</v>
      </c>
      <c r="S1028" s="192">
        <f t="shared" si="174"/>
        <v>975.14217330111831</v>
      </c>
      <c r="T1028" s="192">
        <f t="shared" si="175"/>
        <v>0</v>
      </c>
      <c r="U1028" s="192">
        <f t="shared" si="176"/>
        <v>0</v>
      </c>
    </row>
    <row r="1029" spans="1:21" s="137" customFormat="1" ht="12">
      <c r="A1029" s="161">
        <v>2501</v>
      </c>
      <c r="B1029" s="161" t="s">
        <v>396</v>
      </c>
      <c r="C1029" s="161" t="s">
        <v>397</v>
      </c>
      <c r="D1029" s="161" t="s">
        <v>626</v>
      </c>
      <c r="E1029" s="161" t="s">
        <v>271</v>
      </c>
      <c r="F1029" s="192">
        <v>20.596381480400002</v>
      </c>
      <c r="G1029" s="192">
        <v>0</v>
      </c>
      <c r="H1029" s="192">
        <v>0</v>
      </c>
      <c r="I1029" s="193">
        <f t="shared" si="166"/>
        <v>0</v>
      </c>
      <c r="J1029" s="193">
        <f t="shared" si="167"/>
        <v>0</v>
      </c>
      <c r="K1029" s="138">
        <v>1051.05283865</v>
      </c>
      <c r="L1029" s="192">
        <f t="shared" si="168"/>
        <v>1051.05283865</v>
      </c>
      <c r="M1029" s="192">
        <f t="shared" si="169"/>
        <v>0</v>
      </c>
      <c r="N1029" s="192">
        <f t="shared" si="170"/>
        <v>0</v>
      </c>
      <c r="O1029" s="192">
        <v>280.4078180939232</v>
      </c>
      <c r="P1029" s="192">
        <f t="shared" si="171"/>
        <v>280.4078180939232</v>
      </c>
      <c r="Q1029" s="192">
        <f t="shared" si="172"/>
        <v>0</v>
      </c>
      <c r="R1029" s="192">
        <f t="shared" si="173"/>
        <v>0</v>
      </c>
      <c r="S1029" s="192">
        <f t="shared" si="174"/>
        <v>1331.4606567439232</v>
      </c>
      <c r="T1029" s="192">
        <f t="shared" si="175"/>
        <v>0</v>
      </c>
      <c r="U1029" s="192">
        <f t="shared" si="176"/>
        <v>0</v>
      </c>
    </row>
    <row r="1030" spans="1:21" s="137" customFormat="1" ht="12">
      <c r="A1030" s="161">
        <v>2502</v>
      </c>
      <c r="B1030" s="161" t="s">
        <v>396</v>
      </c>
      <c r="C1030" s="161" t="s">
        <v>397</v>
      </c>
      <c r="D1030" s="161" t="s">
        <v>626</v>
      </c>
      <c r="E1030" s="161" t="s">
        <v>271</v>
      </c>
      <c r="F1030" s="192">
        <v>18.047564479599998</v>
      </c>
      <c r="G1030" s="192">
        <v>0</v>
      </c>
      <c r="H1030" s="192">
        <v>0</v>
      </c>
      <c r="I1030" s="193">
        <f t="shared" si="166"/>
        <v>0</v>
      </c>
      <c r="J1030" s="193">
        <f t="shared" si="167"/>
        <v>0</v>
      </c>
      <c r="K1030" s="138">
        <v>1157.7497493400001</v>
      </c>
      <c r="L1030" s="192">
        <f t="shared" si="168"/>
        <v>1157.7497493400001</v>
      </c>
      <c r="M1030" s="192">
        <f t="shared" si="169"/>
        <v>0</v>
      </c>
      <c r="N1030" s="192">
        <f t="shared" si="170"/>
        <v>0</v>
      </c>
      <c r="O1030" s="192">
        <v>276.49039584169287</v>
      </c>
      <c r="P1030" s="192">
        <f t="shared" si="171"/>
        <v>276.49039584169287</v>
      </c>
      <c r="Q1030" s="192">
        <f t="shared" si="172"/>
        <v>0</v>
      </c>
      <c r="R1030" s="192">
        <f t="shared" si="173"/>
        <v>0</v>
      </c>
      <c r="S1030" s="192">
        <f t="shared" si="174"/>
        <v>1434.2401451816929</v>
      </c>
      <c r="T1030" s="192">
        <f t="shared" si="175"/>
        <v>0</v>
      </c>
      <c r="U1030" s="192">
        <f t="shared" si="176"/>
        <v>0</v>
      </c>
    </row>
    <row r="1031" spans="1:21" s="137" customFormat="1" ht="12">
      <c r="A1031" s="161">
        <v>2503</v>
      </c>
      <c r="B1031" s="161" t="s">
        <v>396</v>
      </c>
      <c r="C1031" s="161" t="s">
        <v>397</v>
      </c>
      <c r="D1031" s="161" t="s">
        <v>627</v>
      </c>
      <c r="E1031" s="161" t="s">
        <v>271</v>
      </c>
      <c r="F1031" s="192">
        <v>44.806623851799998</v>
      </c>
      <c r="G1031" s="192">
        <v>0</v>
      </c>
      <c r="H1031" s="192">
        <v>0</v>
      </c>
      <c r="I1031" s="193">
        <f t="shared" si="166"/>
        <v>0</v>
      </c>
      <c r="J1031" s="193">
        <f t="shared" si="167"/>
        <v>0</v>
      </c>
      <c r="K1031" s="138">
        <v>1563.26856901</v>
      </c>
      <c r="L1031" s="192">
        <f t="shared" si="168"/>
        <v>1563.26856901</v>
      </c>
      <c r="M1031" s="192">
        <f t="shared" si="169"/>
        <v>0</v>
      </c>
      <c r="N1031" s="192">
        <f t="shared" si="170"/>
        <v>0</v>
      </c>
      <c r="O1031" s="192">
        <v>546.18543178113839</v>
      </c>
      <c r="P1031" s="192">
        <f t="shared" si="171"/>
        <v>546.18543178113839</v>
      </c>
      <c r="Q1031" s="192">
        <f t="shared" si="172"/>
        <v>0</v>
      </c>
      <c r="R1031" s="192">
        <f t="shared" si="173"/>
        <v>0</v>
      </c>
      <c r="S1031" s="192">
        <f t="shared" si="174"/>
        <v>2109.4540007911382</v>
      </c>
      <c r="T1031" s="192">
        <f t="shared" si="175"/>
        <v>0</v>
      </c>
      <c r="U1031" s="192">
        <f t="shared" si="176"/>
        <v>0</v>
      </c>
    </row>
    <row r="1032" spans="1:21" s="137" customFormat="1" ht="12">
      <c r="A1032" s="161">
        <v>2504</v>
      </c>
      <c r="B1032" s="161" t="s">
        <v>396</v>
      </c>
      <c r="C1032" s="161" t="s">
        <v>397</v>
      </c>
      <c r="D1032" s="161" t="s">
        <v>628</v>
      </c>
      <c r="E1032" s="161" t="s">
        <v>271</v>
      </c>
      <c r="F1032" s="192">
        <v>35.9007715989</v>
      </c>
      <c r="G1032" s="192">
        <v>0</v>
      </c>
      <c r="H1032" s="192">
        <v>0</v>
      </c>
      <c r="I1032" s="193">
        <f t="shared" si="166"/>
        <v>0</v>
      </c>
      <c r="J1032" s="193">
        <f t="shared" si="167"/>
        <v>0</v>
      </c>
      <c r="K1032" s="138">
        <v>935.72120455799995</v>
      </c>
      <c r="L1032" s="192">
        <f t="shared" si="168"/>
        <v>935.72120455799995</v>
      </c>
      <c r="M1032" s="192">
        <f t="shared" si="169"/>
        <v>0</v>
      </c>
      <c r="N1032" s="192">
        <f t="shared" si="170"/>
        <v>0</v>
      </c>
      <c r="O1032" s="192">
        <v>347.36805479910629</v>
      </c>
      <c r="P1032" s="192">
        <f t="shared" si="171"/>
        <v>347.36805479910629</v>
      </c>
      <c r="Q1032" s="192">
        <f t="shared" si="172"/>
        <v>0</v>
      </c>
      <c r="R1032" s="192">
        <f t="shared" si="173"/>
        <v>0</v>
      </c>
      <c r="S1032" s="192">
        <f t="shared" si="174"/>
        <v>1283.0892593571061</v>
      </c>
      <c r="T1032" s="192">
        <f t="shared" si="175"/>
        <v>0</v>
      </c>
      <c r="U1032" s="192">
        <f t="shared" si="176"/>
        <v>0</v>
      </c>
    </row>
    <row r="1033" spans="1:21" s="137" customFormat="1" ht="12">
      <c r="A1033" s="161">
        <v>2505</v>
      </c>
      <c r="B1033" s="161" t="s">
        <v>396</v>
      </c>
      <c r="C1033" s="161" t="s">
        <v>397</v>
      </c>
      <c r="D1033" s="161" t="s">
        <v>628</v>
      </c>
      <c r="E1033" s="161" t="s">
        <v>271</v>
      </c>
      <c r="F1033" s="192">
        <v>32.029003417799998</v>
      </c>
      <c r="G1033" s="192">
        <v>0</v>
      </c>
      <c r="H1033" s="192">
        <v>0</v>
      </c>
      <c r="I1033" s="193">
        <f t="shared" si="166"/>
        <v>0</v>
      </c>
      <c r="J1033" s="193">
        <f t="shared" si="167"/>
        <v>0</v>
      </c>
      <c r="K1033" s="138">
        <v>1116.8505037100001</v>
      </c>
      <c r="L1033" s="192">
        <f t="shared" si="168"/>
        <v>1116.8505037100001</v>
      </c>
      <c r="M1033" s="192">
        <f t="shared" si="169"/>
        <v>0</v>
      </c>
      <c r="N1033" s="192">
        <f t="shared" si="170"/>
        <v>0</v>
      </c>
      <c r="O1033" s="192">
        <v>451.52478416114758</v>
      </c>
      <c r="P1033" s="192">
        <f t="shared" si="171"/>
        <v>451.52478416114758</v>
      </c>
      <c r="Q1033" s="192">
        <f t="shared" si="172"/>
        <v>0</v>
      </c>
      <c r="R1033" s="192">
        <f t="shared" si="173"/>
        <v>0</v>
      </c>
      <c r="S1033" s="192">
        <f t="shared" si="174"/>
        <v>1568.3752878711477</v>
      </c>
      <c r="T1033" s="192">
        <f t="shared" si="175"/>
        <v>0</v>
      </c>
      <c r="U1033" s="192">
        <f t="shared" si="176"/>
        <v>0</v>
      </c>
    </row>
    <row r="1034" spans="1:21" s="137" customFormat="1" ht="12">
      <c r="A1034" s="161">
        <v>2506</v>
      </c>
      <c r="B1034" s="161" t="s">
        <v>396</v>
      </c>
      <c r="C1034" s="161" t="s">
        <v>397</v>
      </c>
      <c r="D1034" s="161" t="s">
        <v>629</v>
      </c>
      <c r="E1034" s="161" t="s">
        <v>271</v>
      </c>
      <c r="F1034" s="192">
        <v>32.923875370600001</v>
      </c>
      <c r="G1034" s="192">
        <v>0</v>
      </c>
      <c r="H1034" s="192">
        <v>0</v>
      </c>
      <c r="I1034" s="193">
        <f t="shared" ref="I1034:I1097" si="177">IF(G1034&gt;0,G1034/F1034,0)</f>
        <v>0</v>
      </c>
      <c r="J1034" s="193">
        <f t="shared" ref="J1034:J1097" si="178">IF(E1034="Greenfield",1-I1034,0)</f>
        <v>0</v>
      </c>
      <c r="K1034" s="138">
        <v>1083.06487014</v>
      </c>
      <c r="L1034" s="192">
        <f t="shared" ref="L1034:L1097" si="179">IF($E1034="Established",$K1034,0)</f>
        <v>1083.06487014</v>
      </c>
      <c r="M1034" s="192">
        <f t="shared" ref="M1034:M1097" si="180">IF($E1034="Greenfield",$K1034*I1034,0)</f>
        <v>0</v>
      </c>
      <c r="N1034" s="192">
        <f t="shared" ref="N1034:N1097" si="181">IF($E1034="Greenfield",$K1034*J1034,0)</f>
        <v>0</v>
      </c>
      <c r="O1034" s="192">
        <v>114.10216744393517</v>
      </c>
      <c r="P1034" s="192">
        <f t="shared" ref="P1034:P1097" si="182">IF($E1034="Established",$O1034,0)</f>
        <v>114.10216744393517</v>
      </c>
      <c r="Q1034" s="192">
        <f t="shared" ref="Q1034:Q1097" si="183">IF($E1034="Greenfield",$O1034*I1034,0)</f>
        <v>0</v>
      </c>
      <c r="R1034" s="192">
        <f t="shared" ref="R1034:R1097" si="184">IF($E1034="Greenfield",$O1034*J1034,0)</f>
        <v>0</v>
      </c>
      <c r="S1034" s="192">
        <f t="shared" ref="S1034:S1097" si="185">L1034+P1034</f>
        <v>1197.1670375839353</v>
      </c>
      <c r="T1034" s="192">
        <f t="shared" ref="T1034:T1097" si="186">M1034+Q1034</f>
        <v>0</v>
      </c>
      <c r="U1034" s="192">
        <f t="shared" ref="U1034:U1097" si="187">N1034+R1034</f>
        <v>0</v>
      </c>
    </row>
    <row r="1035" spans="1:21" s="137" customFormat="1" ht="12">
      <c r="A1035" s="161">
        <v>2507</v>
      </c>
      <c r="B1035" s="161" t="s">
        <v>396</v>
      </c>
      <c r="C1035" s="161" t="s">
        <v>397</v>
      </c>
      <c r="D1035" s="161" t="s">
        <v>629</v>
      </c>
      <c r="E1035" s="161" t="s">
        <v>271</v>
      </c>
      <c r="F1035" s="192">
        <v>58.873445775900002</v>
      </c>
      <c r="G1035" s="192">
        <v>0</v>
      </c>
      <c r="H1035" s="192">
        <v>0</v>
      </c>
      <c r="I1035" s="193">
        <f t="shared" si="177"/>
        <v>0</v>
      </c>
      <c r="J1035" s="193">
        <f t="shared" si="178"/>
        <v>0</v>
      </c>
      <c r="K1035" s="138">
        <v>1552.23736732</v>
      </c>
      <c r="L1035" s="192">
        <f t="shared" si="179"/>
        <v>1552.23736732</v>
      </c>
      <c r="M1035" s="192">
        <f t="shared" si="180"/>
        <v>0</v>
      </c>
      <c r="N1035" s="192">
        <f t="shared" si="181"/>
        <v>0</v>
      </c>
      <c r="O1035" s="192">
        <v>454.59818653584301</v>
      </c>
      <c r="P1035" s="192">
        <f t="shared" si="182"/>
        <v>454.59818653584301</v>
      </c>
      <c r="Q1035" s="192">
        <f t="shared" si="183"/>
        <v>0</v>
      </c>
      <c r="R1035" s="192">
        <f t="shared" si="184"/>
        <v>0</v>
      </c>
      <c r="S1035" s="192">
        <f t="shared" si="185"/>
        <v>2006.835553855843</v>
      </c>
      <c r="T1035" s="192">
        <f t="shared" si="186"/>
        <v>0</v>
      </c>
      <c r="U1035" s="192">
        <f t="shared" si="187"/>
        <v>0</v>
      </c>
    </row>
    <row r="1036" spans="1:21" s="137" customFormat="1" ht="12">
      <c r="A1036" s="161">
        <v>2508</v>
      </c>
      <c r="B1036" s="161" t="s">
        <v>396</v>
      </c>
      <c r="C1036" s="161" t="s">
        <v>397</v>
      </c>
      <c r="D1036" s="161" t="s">
        <v>630</v>
      </c>
      <c r="E1036" s="161" t="s">
        <v>271</v>
      </c>
      <c r="F1036" s="192">
        <v>61.267863973799997</v>
      </c>
      <c r="G1036" s="192">
        <v>0</v>
      </c>
      <c r="H1036" s="192">
        <v>0</v>
      </c>
      <c r="I1036" s="193">
        <f t="shared" si="177"/>
        <v>0</v>
      </c>
      <c r="J1036" s="193">
        <f t="shared" si="178"/>
        <v>0</v>
      </c>
      <c r="K1036" s="138">
        <v>656.22892428099999</v>
      </c>
      <c r="L1036" s="192">
        <f t="shared" si="179"/>
        <v>656.22892428099999</v>
      </c>
      <c r="M1036" s="192">
        <f t="shared" si="180"/>
        <v>0</v>
      </c>
      <c r="N1036" s="192">
        <f t="shared" si="181"/>
        <v>0</v>
      </c>
      <c r="O1036" s="192">
        <v>399.76151020076264</v>
      </c>
      <c r="P1036" s="192">
        <f t="shared" si="182"/>
        <v>399.76151020076264</v>
      </c>
      <c r="Q1036" s="192">
        <f t="shared" si="183"/>
        <v>0</v>
      </c>
      <c r="R1036" s="192">
        <f t="shared" si="184"/>
        <v>0</v>
      </c>
      <c r="S1036" s="192">
        <f t="shared" si="185"/>
        <v>1055.9904344817626</v>
      </c>
      <c r="T1036" s="192">
        <f t="shared" si="186"/>
        <v>0</v>
      </c>
      <c r="U1036" s="192">
        <f t="shared" si="187"/>
        <v>0</v>
      </c>
    </row>
    <row r="1037" spans="1:21" s="137" customFormat="1" ht="12">
      <c r="A1037" s="161">
        <v>2509</v>
      </c>
      <c r="B1037" s="161" t="s">
        <v>396</v>
      </c>
      <c r="C1037" s="161" t="s">
        <v>397</v>
      </c>
      <c r="D1037" s="161" t="s">
        <v>628</v>
      </c>
      <c r="E1037" s="161" t="s">
        <v>271</v>
      </c>
      <c r="F1037" s="192">
        <v>13.5415248728</v>
      </c>
      <c r="G1037" s="192">
        <v>0</v>
      </c>
      <c r="H1037" s="192">
        <v>0</v>
      </c>
      <c r="I1037" s="193">
        <f t="shared" si="177"/>
        <v>0</v>
      </c>
      <c r="J1037" s="193">
        <f t="shared" si="178"/>
        <v>0</v>
      </c>
      <c r="K1037" s="138">
        <v>547.89993469599995</v>
      </c>
      <c r="L1037" s="192">
        <f t="shared" si="179"/>
        <v>547.89993469599995</v>
      </c>
      <c r="M1037" s="192">
        <f t="shared" si="180"/>
        <v>0</v>
      </c>
      <c r="N1037" s="192">
        <f t="shared" si="181"/>
        <v>0</v>
      </c>
      <c r="O1037" s="192">
        <v>42.484439982655672</v>
      </c>
      <c r="P1037" s="192">
        <f t="shared" si="182"/>
        <v>42.484439982655672</v>
      </c>
      <c r="Q1037" s="192">
        <f t="shared" si="183"/>
        <v>0</v>
      </c>
      <c r="R1037" s="192">
        <f t="shared" si="184"/>
        <v>0</v>
      </c>
      <c r="S1037" s="192">
        <f t="shared" si="185"/>
        <v>590.3843746786556</v>
      </c>
      <c r="T1037" s="192">
        <f t="shared" si="186"/>
        <v>0</v>
      </c>
      <c r="U1037" s="192">
        <f t="shared" si="187"/>
        <v>0</v>
      </c>
    </row>
    <row r="1038" spans="1:21" s="137" customFormat="1" ht="12">
      <c r="A1038" s="161">
        <v>2510</v>
      </c>
      <c r="B1038" s="161" t="s">
        <v>396</v>
      </c>
      <c r="C1038" s="161" t="s">
        <v>397</v>
      </c>
      <c r="D1038" s="161" t="s">
        <v>631</v>
      </c>
      <c r="E1038" s="161" t="s">
        <v>271</v>
      </c>
      <c r="F1038" s="192">
        <v>40.879453038199998</v>
      </c>
      <c r="G1038" s="192">
        <v>0</v>
      </c>
      <c r="H1038" s="192">
        <v>0</v>
      </c>
      <c r="I1038" s="193">
        <f t="shared" si="177"/>
        <v>0</v>
      </c>
      <c r="J1038" s="193">
        <f t="shared" si="178"/>
        <v>0</v>
      </c>
      <c r="K1038" s="138">
        <v>2360.3074397099999</v>
      </c>
      <c r="L1038" s="192">
        <f t="shared" si="179"/>
        <v>2360.3074397099999</v>
      </c>
      <c r="M1038" s="192">
        <f t="shared" si="180"/>
        <v>0</v>
      </c>
      <c r="N1038" s="192">
        <f t="shared" si="181"/>
        <v>0</v>
      </c>
      <c r="O1038" s="192">
        <v>476.2527043844994</v>
      </c>
      <c r="P1038" s="192">
        <f t="shared" si="182"/>
        <v>476.2527043844994</v>
      </c>
      <c r="Q1038" s="192">
        <f t="shared" si="183"/>
        <v>0</v>
      </c>
      <c r="R1038" s="192">
        <f t="shared" si="184"/>
        <v>0</v>
      </c>
      <c r="S1038" s="192">
        <f t="shared" si="185"/>
        <v>2836.5601440944993</v>
      </c>
      <c r="T1038" s="192">
        <f t="shared" si="186"/>
        <v>0</v>
      </c>
      <c r="U1038" s="192">
        <f t="shared" si="187"/>
        <v>0</v>
      </c>
    </row>
    <row r="1039" spans="1:21" s="137" customFormat="1" ht="12">
      <c r="A1039" s="161">
        <v>2511</v>
      </c>
      <c r="B1039" s="161" t="s">
        <v>396</v>
      </c>
      <c r="C1039" s="161" t="s">
        <v>397</v>
      </c>
      <c r="D1039" s="161" t="s">
        <v>631</v>
      </c>
      <c r="E1039" s="161" t="s">
        <v>271</v>
      </c>
      <c r="F1039" s="192">
        <v>21.473178804900002</v>
      </c>
      <c r="G1039" s="192">
        <v>0</v>
      </c>
      <c r="H1039" s="192">
        <v>0</v>
      </c>
      <c r="I1039" s="193">
        <f t="shared" si="177"/>
        <v>0</v>
      </c>
      <c r="J1039" s="193">
        <f t="shared" si="178"/>
        <v>0</v>
      </c>
      <c r="K1039" s="138">
        <v>846.28907235500003</v>
      </c>
      <c r="L1039" s="192">
        <f t="shared" si="179"/>
        <v>846.28907235500003</v>
      </c>
      <c r="M1039" s="192">
        <f t="shared" si="180"/>
        <v>0</v>
      </c>
      <c r="N1039" s="192">
        <f t="shared" si="181"/>
        <v>0</v>
      </c>
      <c r="O1039" s="192">
        <v>560.43360851222906</v>
      </c>
      <c r="P1039" s="192">
        <f t="shared" si="182"/>
        <v>560.43360851222906</v>
      </c>
      <c r="Q1039" s="192">
        <f t="shared" si="183"/>
        <v>0</v>
      </c>
      <c r="R1039" s="192">
        <f t="shared" si="184"/>
        <v>0</v>
      </c>
      <c r="S1039" s="192">
        <f t="shared" si="185"/>
        <v>1406.722680867229</v>
      </c>
      <c r="T1039" s="192">
        <f t="shared" si="186"/>
        <v>0</v>
      </c>
      <c r="U1039" s="192">
        <f t="shared" si="187"/>
        <v>0</v>
      </c>
    </row>
    <row r="1040" spans="1:21" s="137" customFormat="1" ht="12">
      <c r="A1040" s="161">
        <v>2512</v>
      </c>
      <c r="B1040" s="161" t="s">
        <v>396</v>
      </c>
      <c r="C1040" s="161" t="s">
        <v>397</v>
      </c>
      <c r="D1040" s="161" t="s">
        <v>631</v>
      </c>
      <c r="E1040" s="161" t="s">
        <v>271</v>
      </c>
      <c r="F1040" s="192">
        <v>16.964932187700001</v>
      </c>
      <c r="G1040" s="192">
        <v>0</v>
      </c>
      <c r="H1040" s="192">
        <v>0</v>
      </c>
      <c r="I1040" s="193">
        <f t="shared" si="177"/>
        <v>0</v>
      </c>
      <c r="J1040" s="193">
        <f t="shared" si="178"/>
        <v>0</v>
      </c>
      <c r="K1040" s="138">
        <v>826.90938975799997</v>
      </c>
      <c r="L1040" s="192">
        <f t="shared" si="179"/>
        <v>826.90938975799997</v>
      </c>
      <c r="M1040" s="192">
        <f t="shared" si="180"/>
        <v>0</v>
      </c>
      <c r="N1040" s="192">
        <f t="shared" si="181"/>
        <v>0</v>
      </c>
      <c r="O1040" s="192">
        <v>274.65374898502824</v>
      </c>
      <c r="P1040" s="192">
        <f t="shared" si="182"/>
        <v>274.65374898502824</v>
      </c>
      <c r="Q1040" s="192">
        <f t="shared" si="183"/>
        <v>0</v>
      </c>
      <c r="R1040" s="192">
        <f t="shared" si="184"/>
        <v>0</v>
      </c>
      <c r="S1040" s="192">
        <f t="shared" si="185"/>
        <v>1101.5631387430283</v>
      </c>
      <c r="T1040" s="192">
        <f t="shared" si="186"/>
        <v>0</v>
      </c>
      <c r="U1040" s="192">
        <f t="shared" si="187"/>
        <v>0</v>
      </c>
    </row>
    <row r="1041" spans="1:21" s="137" customFormat="1" ht="12">
      <c r="A1041" s="161">
        <v>2513</v>
      </c>
      <c r="B1041" s="161" t="s">
        <v>396</v>
      </c>
      <c r="C1041" s="161" t="s">
        <v>397</v>
      </c>
      <c r="D1041" s="161" t="s">
        <v>631</v>
      </c>
      <c r="E1041" s="161" t="s">
        <v>271</v>
      </c>
      <c r="F1041" s="192">
        <v>16.589092919900001</v>
      </c>
      <c r="G1041" s="192">
        <v>0</v>
      </c>
      <c r="H1041" s="192">
        <v>0</v>
      </c>
      <c r="I1041" s="193">
        <f t="shared" si="177"/>
        <v>0</v>
      </c>
      <c r="J1041" s="193">
        <f t="shared" si="178"/>
        <v>0</v>
      </c>
      <c r="K1041" s="138">
        <v>3612.8395783599999</v>
      </c>
      <c r="L1041" s="192">
        <f t="shared" si="179"/>
        <v>3612.8395783599999</v>
      </c>
      <c r="M1041" s="192">
        <f t="shared" si="180"/>
        <v>0</v>
      </c>
      <c r="N1041" s="192">
        <f t="shared" si="181"/>
        <v>0</v>
      </c>
      <c r="O1041" s="192">
        <v>441.74225574808116</v>
      </c>
      <c r="P1041" s="192">
        <f t="shared" si="182"/>
        <v>441.74225574808116</v>
      </c>
      <c r="Q1041" s="192">
        <f t="shared" si="183"/>
        <v>0</v>
      </c>
      <c r="R1041" s="192">
        <f t="shared" si="184"/>
        <v>0</v>
      </c>
      <c r="S1041" s="192">
        <f t="shared" si="185"/>
        <v>4054.5818341080812</v>
      </c>
      <c r="T1041" s="192">
        <f t="shared" si="186"/>
        <v>0</v>
      </c>
      <c r="U1041" s="192">
        <f t="shared" si="187"/>
        <v>0</v>
      </c>
    </row>
    <row r="1042" spans="1:21" s="137" customFormat="1" ht="12">
      <c r="A1042" s="161">
        <v>2514</v>
      </c>
      <c r="B1042" s="161" t="s">
        <v>396</v>
      </c>
      <c r="C1042" s="161" t="s">
        <v>397</v>
      </c>
      <c r="D1042" s="161" t="s">
        <v>631</v>
      </c>
      <c r="E1042" s="161" t="s">
        <v>271</v>
      </c>
      <c r="F1042" s="192">
        <v>20.573263300299999</v>
      </c>
      <c r="G1042" s="192">
        <v>0</v>
      </c>
      <c r="H1042" s="192">
        <v>0</v>
      </c>
      <c r="I1042" s="193">
        <f t="shared" si="177"/>
        <v>0</v>
      </c>
      <c r="J1042" s="193">
        <f t="shared" si="178"/>
        <v>0</v>
      </c>
      <c r="K1042" s="138">
        <v>7775.4056611899996</v>
      </c>
      <c r="L1042" s="192">
        <f t="shared" si="179"/>
        <v>7775.4056611899996</v>
      </c>
      <c r="M1042" s="192">
        <f t="shared" si="180"/>
        <v>0</v>
      </c>
      <c r="N1042" s="192">
        <f t="shared" si="181"/>
        <v>0</v>
      </c>
      <c r="O1042" s="192">
        <v>1255.6820842614177</v>
      </c>
      <c r="P1042" s="192">
        <f t="shared" si="182"/>
        <v>1255.6820842614177</v>
      </c>
      <c r="Q1042" s="192">
        <f t="shared" si="183"/>
        <v>0</v>
      </c>
      <c r="R1042" s="192">
        <f t="shared" si="184"/>
        <v>0</v>
      </c>
      <c r="S1042" s="192">
        <f t="shared" si="185"/>
        <v>9031.0877454514175</v>
      </c>
      <c r="T1042" s="192">
        <f t="shared" si="186"/>
        <v>0</v>
      </c>
      <c r="U1042" s="192">
        <f t="shared" si="187"/>
        <v>0</v>
      </c>
    </row>
    <row r="1043" spans="1:21" s="137" customFormat="1" ht="12">
      <c r="A1043" s="161">
        <v>2515</v>
      </c>
      <c r="B1043" s="161" t="s">
        <v>396</v>
      </c>
      <c r="C1043" s="161" t="s">
        <v>397</v>
      </c>
      <c r="D1043" s="161" t="s">
        <v>632</v>
      </c>
      <c r="E1043" s="161" t="s">
        <v>271</v>
      </c>
      <c r="F1043" s="192">
        <v>14.076683543</v>
      </c>
      <c r="G1043" s="192">
        <v>0</v>
      </c>
      <c r="H1043" s="192">
        <v>0</v>
      </c>
      <c r="I1043" s="193">
        <f t="shared" si="177"/>
        <v>0</v>
      </c>
      <c r="J1043" s="193">
        <f t="shared" si="178"/>
        <v>0</v>
      </c>
      <c r="K1043" s="138">
        <v>2362.9102024899998</v>
      </c>
      <c r="L1043" s="192">
        <f t="shared" si="179"/>
        <v>2362.9102024899998</v>
      </c>
      <c r="M1043" s="192">
        <f t="shared" si="180"/>
        <v>0</v>
      </c>
      <c r="N1043" s="192">
        <f t="shared" si="181"/>
        <v>0</v>
      </c>
      <c r="O1043" s="192">
        <v>593.67263669750866</v>
      </c>
      <c r="P1043" s="192">
        <f t="shared" si="182"/>
        <v>593.67263669750866</v>
      </c>
      <c r="Q1043" s="192">
        <f t="shared" si="183"/>
        <v>0</v>
      </c>
      <c r="R1043" s="192">
        <f t="shared" si="184"/>
        <v>0</v>
      </c>
      <c r="S1043" s="192">
        <f t="shared" si="185"/>
        <v>2956.5828391875084</v>
      </c>
      <c r="T1043" s="192">
        <f t="shared" si="186"/>
        <v>0</v>
      </c>
      <c r="U1043" s="192">
        <f t="shared" si="187"/>
        <v>0</v>
      </c>
    </row>
    <row r="1044" spans="1:21" s="137" customFormat="1" ht="12">
      <c r="A1044" s="161">
        <v>2516</v>
      </c>
      <c r="B1044" s="161" t="s">
        <v>396</v>
      </c>
      <c r="C1044" s="161" t="s">
        <v>397</v>
      </c>
      <c r="D1044" s="161" t="s">
        <v>632</v>
      </c>
      <c r="E1044" s="161" t="s">
        <v>271</v>
      </c>
      <c r="F1044" s="192">
        <v>13.920892820500001</v>
      </c>
      <c r="G1044" s="192">
        <v>0</v>
      </c>
      <c r="H1044" s="192">
        <v>0</v>
      </c>
      <c r="I1044" s="193">
        <f t="shared" si="177"/>
        <v>0</v>
      </c>
      <c r="J1044" s="193">
        <f t="shared" si="178"/>
        <v>0</v>
      </c>
      <c r="K1044" s="138">
        <v>1489.71227866</v>
      </c>
      <c r="L1044" s="192">
        <f t="shared" si="179"/>
        <v>1489.71227866</v>
      </c>
      <c r="M1044" s="192">
        <f t="shared" si="180"/>
        <v>0</v>
      </c>
      <c r="N1044" s="192">
        <f t="shared" si="181"/>
        <v>0</v>
      </c>
      <c r="O1044" s="192">
        <v>209.00566138590739</v>
      </c>
      <c r="P1044" s="192">
        <f t="shared" si="182"/>
        <v>209.00566138590739</v>
      </c>
      <c r="Q1044" s="192">
        <f t="shared" si="183"/>
        <v>0</v>
      </c>
      <c r="R1044" s="192">
        <f t="shared" si="184"/>
        <v>0</v>
      </c>
      <c r="S1044" s="192">
        <f t="shared" si="185"/>
        <v>1698.7179400459074</v>
      </c>
      <c r="T1044" s="192">
        <f t="shared" si="186"/>
        <v>0</v>
      </c>
      <c r="U1044" s="192">
        <f t="shared" si="187"/>
        <v>0</v>
      </c>
    </row>
    <row r="1045" spans="1:21" s="137" customFormat="1" ht="12">
      <c r="A1045" s="161">
        <v>2517</v>
      </c>
      <c r="B1045" s="161" t="s">
        <v>396</v>
      </c>
      <c r="C1045" s="161" t="s">
        <v>397</v>
      </c>
      <c r="D1045" s="161" t="s">
        <v>632</v>
      </c>
      <c r="E1045" s="161" t="s">
        <v>271</v>
      </c>
      <c r="F1045" s="192">
        <v>28.0677743629</v>
      </c>
      <c r="G1045" s="192">
        <v>0</v>
      </c>
      <c r="H1045" s="192">
        <v>0</v>
      </c>
      <c r="I1045" s="193">
        <f t="shared" si="177"/>
        <v>0</v>
      </c>
      <c r="J1045" s="193">
        <f t="shared" si="178"/>
        <v>0</v>
      </c>
      <c r="K1045" s="138">
        <v>1905.12408454</v>
      </c>
      <c r="L1045" s="192">
        <f t="shared" si="179"/>
        <v>1905.12408454</v>
      </c>
      <c r="M1045" s="192">
        <f t="shared" si="180"/>
        <v>0</v>
      </c>
      <c r="N1045" s="192">
        <f t="shared" si="181"/>
        <v>0</v>
      </c>
      <c r="O1045" s="192">
        <v>120.61060874085555</v>
      </c>
      <c r="P1045" s="192">
        <f t="shared" si="182"/>
        <v>120.61060874085555</v>
      </c>
      <c r="Q1045" s="192">
        <f t="shared" si="183"/>
        <v>0</v>
      </c>
      <c r="R1045" s="192">
        <f t="shared" si="184"/>
        <v>0</v>
      </c>
      <c r="S1045" s="192">
        <f t="shared" si="185"/>
        <v>2025.7346932808555</v>
      </c>
      <c r="T1045" s="192">
        <f t="shared" si="186"/>
        <v>0</v>
      </c>
      <c r="U1045" s="192">
        <f t="shared" si="187"/>
        <v>0</v>
      </c>
    </row>
    <row r="1046" spans="1:21" s="137" customFormat="1" ht="12">
      <c r="A1046" s="161">
        <v>2518</v>
      </c>
      <c r="B1046" s="161" t="s">
        <v>396</v>
      </c>
      <c r="C1046" s="161" t="s">
        <v>397</v>
      </c>
      <c r="D1046" s="161" t="s">
        <v>633</v>
      </c>
      <c r="E1046" s="161" t="s">
        <v>271</v>
      </c>
      <c r="F1046" s="192">
        <v>50.059539663599999</v>
      </c>
      <c r="G1046" s="192">
        <v>0</v>
      </c>
      <c r="H1046" s="192">
        <v>0</v>
      </c>
      <c r="I1046" s="193">
        <f t="shared" si="177"/>
        <v>0</v>
      </c>
      <c r="J1046" s="193">
        <f t="shared" si="178"/>
        <v>0</v>
      </c>
      <c r="K1046" s="138">
        <v>2306.9698219799998</v>
      </c>
      <c r="L1046" s="192">
        <f t="shared" si="179"/>
        <v>2306.9698219799998</v>
      </c>
      <c r="M1046" s="192">
        <f t="shared" si="180"/>
        <v>0</v>
      </c>
      <c r="N1046" s="192">
        <f t="shared" si="181"/>
        <v>0</v>
      </c>
      <c r="O1046" s="192">
        <v>460.62351488277903</v>
      </c>
      <c r="P1046" s="192">
        <f t="shared" si="182"/>
        <v>460.62351488277903</v>
      </c>
      <c r="Q1046" s="192">
        <f t="shared" si="183"/>
        <v>0</v>
      </c>
      <c r="R1046" s="192">
        <f t="shared" si="184"/>
        <v>0</v>
      </c>
      <c r="S1046" s="192">
        <f t="shared" si="185"/>
        <v>2767.5933368627789</v>
      </c>
      <c r="T1046" s="192">
        <f t="shared" si="186"/>
        <v>0</v>
      </c>
      <c r="U1046" s="192">
        <f t="shared" si="187"/>
        <v>0</v>
      </c>
    </row>
    <row r="1047" spans="1:21" s="137" customFormat="1" ht="12">
      <c r="A1047" s="161">
        <v>2519</v>
      </c>
      <c r="B1047" s="161" t="s">
        <v>396</v>
      </c>
      <c r="C1047" s="161" t="s">
        <v>397</v>
      </c>
      <c r="D1047" s="161" t="s">
        <v>633</v>
      </c>
      <c r="E1047" s="161" t="s">
        <v>271</v>
      </c>
      <c r="F1047" s="192">
        <v>50.218093929600002</v>
      </c>
      <c r="G1047" s="192">
        <v>0</v>
      </c>
      <c r="H1047" s="192">
        <v>0</v>
      </c>
      <c r="I1047" s="193">
        <f t="shared" si="177"/>
        <v>0</v>
      </c>
      <c r="J1047" s="193">
        <f t="shared" si="178"/>
        <v>0</v>
      </c>
      <c r="K1047" s="138">
        <v>1715.5506276399999</v>
      </c>
      <c r="L1047" s="192">
        <f t="shared" si="179"/>
        <v>1715.5506276399999</v>
      </c>
      <c r="M1047" s="192">
        <f t="shared" si="180"/>
        <v>0</v>
      </c>
      <c r="N1047" s="192">
        <f t="shared" si="181"/>
        <v>0</v>
      </c>
      <c r="O1047" s="192">
        <v>332.88059145738112</v>
      </c>
      <c r="P1047" s="192">
        <f t="shared" si="182"/>
        <v>332.88059145738112</v>
      </c>
      <c r="Q1047" s="192">
        <f t="shared" si="183"/>
        <v>0</v>
      </c>
      <c r="R1047" s="192">
        <f t="shared" si="184"/>
        <v>0</v>
      </c>
      <c r="S1047" s="192">
        <f t="shared" si="185"/>
        <v>2048.431219097381</v>
      </c>
      <c r="T1047" s="192">
        <f t="shared" si="186"/>
        <v>0</v>
      </c>
      <c r="U1047" s="192">
        <f t="shared" si="187"/>
        <v>0</v>
      </c>
    </row>
    <row r="1048" spans="1:21" s="137" customFormat="1" ht="12">
      <c r="A1048" s="161">
        <v>2520</v>
      </c>
      <c r="B1048" s="161" t="s">
        <v>396</v>
      </c>
      <c r="C1048" s="161" t="s">
        <v>397</v>
      </c>
      <c r="D1048" s="161" t="s">
        <v>634</v>
      </c>
      <c r="E1048" s="161" t="s">
        <v>271</v>
      </c>
      <c r="F1048" s="192">
        <v>27.714122072399999</v>
      </c>
      <c r="G1048" s="192">
        <v>0</v>
      </c>
      <c r="H1048" s="192">
        <v>0</v>
      </c>
      <c r="I1048" s="193">
        <f t="shared" si="177"/>
        <v>0</v>
      </c>
      <c r="J1048" s="193">
        <f t="shared" si="178"/>
        <v>0</v>
      </c>
      <c r="K1048" s="138">
        <v>904.90094514099997</v>
      </c>
      <c r="L1048" s="192">
        <f t="shared" si="179"/>
        <v>904.90094514099997</v>
      </c>
      <c r="M1048" s="192">
        <f t="shared" si="180"/>
        <v>0</v>
      </c>
      <c r="N1048" s="192">
        <f t="shared" si="181"/>
        <v>0</v>
      </c>
      <c r="O1048" s="192">
        <v>214.53684444491475</v>
      </c>
      <c r="P1048" s="192">
        <f t="shared" si="182"/>
        <v>214.53684444491475</v>
      </c>
      <c r="Q1048" s="192">
        <f t="shared" si="183"/>
        <v>0</v>
      </c>
      <c r="R1048" s="192">
        <f t="shared" si="184"/>
        <v>0</v>
      </c>
      <c r="S1048" s="192">
        <f t="shared" si="185"/>
        <v>1119.4377895859147</v>
      </c>
      <c r="T1048" s="192">
        <f t="shared" si="186"/>
        <v>0</v>
      </c>
      <c r="U1048" s="192">
        <f t="shared" si="187"/>
        <v>0</v>
      </c>
    </row>
    <row r="1049" spans="1:21" s="137" customFormat="1" ht="12">
      <c r="A1049" s="161">
        <v>2521</v>
      </c>
      <c r="B1049" s="161" t="s">
        <v>396</v>
      </c>
      <c r="C1049" s="161" t="s">
        <v>397</v>
      </c>
      <c r="D1049" s="161" t="s">
        <v>635</v>
      </c>
      <c r="E1049" s="161" t="s">
        <v>271</v>
      </c>
      <c r="F1049" s="192">
        <v>39.491307985500001</v>
      </c>
      <c r="G1049" s="192">
        <v>0</v>
      </c>
      <c r="H1049" s="192">
        <v>0</v>
      </c>
      <c r="I1049" s="193">
        <f t="shared" si="177"/>
        <v>0</v>
      </c>
      <c r="J1049" s="193">
        <f t="shared" si="178"/>
        <v>0</v>
      </c>
      <c r="K1049" s="138">
        <v>1024.8139863900001</v>
      </c>
      <c r="L1049" s="192">
        <f t="shared" si="179"/>
        <v>1024.8139863900001</v>
      </c>
      <c r="M1049" s="192">
        <f t="shared" si="180"/>
        <v>0</v>
      </c>
      <c r="N1049" s="192">
        <f t="shared" si="181"/>
        <v>0</v>
      </c>
      <c r="O1049" s="192">
        <v>8677.3511101802069</v>
      </c>
      <c r="P1049" s="192">
        <f t="shared" si="182"/>
        <v>8677.3511101802069</v>
      </c>
      <c r="Q1049" s="192">
        <f t="shared" si="183"/>
        <v>0</v>
      </c>
      <c r="R1049" s="192">
        <f t="shared" si="184"/>
        <v>0</v>
      </c>
      <c r="S1049" s="192">
        <f t="shared" si="185"/>
        <v>9702.1650965702065</v>
      </c>
      <c r="T1049" s="192">
        <f t="shared" si="186"/>
        <v>0</v>
      </c>
      <c r="U1049" s="192">
        <f t="shared" si="187"/>
        <v>0</v>
      </c>
    </row>
    <row r="1050" spans="1:21" s="137" customFormat="1" ht="12">
      <c r="A1050" s="161">
        <v>2522</v>
      </c>
      <c r="B1050" s="161" t="s">
        <v>396</v>
      </c>
      <c r="C1050" s="161" t="s">
        <v>397</v>
      </c>
      <c r="D1050" s="161" t="s">
        <v>632</v>
      </c>
      <c r="E1050" s="161" t="s">
        <v>271</v>
      </c>
      <c r="F1050" s="192">
        <v>40.513061218499999</v>
      </c>
      <c r="G1050" s="192">
        <v>0</v>
      </c>
      <c r="H1050" s="192">
        <v>0</v>
      </c>
      <c r="I1050" s="193">
        <f t="shared" si="177"/>
        <v>0</v>
      </c>
      <c r="J1050" s="193">
        <f t="shared" si="178"/>
        <v>0</v>
      </c>
      <c r="K1050" s="138">
        <v>2941.6330244599999</v>
      </c>
      <c r="L1050" s="192">
        <f t="shared" si="179"/>
        <v>2941.6330244599999</v>
      </c>
      <c r="M1050" s="192">
        <f t="shared" si="180"/>
        <v>0</v>
      </c>
      <c r="N1050" s="192">
        <f t="shared" si="181"/>
        <v>0</v>
      </c>
      <c r="O1050" s="192">
        <v>690.46073499414899</v>
      </c>
      <c r="P1050" s="192">
        <f t="shared" si="182"/>
        <v>690.46073499414899</v>
      </c>
      <c r="Q1050" s="192">
        <f t="shared" si="183"/>
        <v>0</v>
      </c>
      <c r="R1050" s="192">
        <f t="shared" si="184"/>
        <v>0</v>
      </c>
      <c r="S1050" s="192">
        <f t="shared" si="185"/>
        <v>3632.0937594541488</v>
      </c>
      <c r="T1050" s="192">
        <f t="shared" si="186"/>
        <v>0</v>
      </c>
      <c r="U1050" s="192">
        <f t="shared" si="187"/>
        <v>0</v>
      </c>
    </row>
    <row r="1051" spans="1:21" s="137" customFormat="1" ht="12">
      <c r="A1051" s="161">
        <v>2523</v>
      </c>
      <c r="B1051" s="161" t="s">
        <v>396</v>
      </c>
      <c r="C1051" s="161" t="s">
        <v>397</v>
      </c>
      <c r="D1051" s="161" t="s">
        <v>632</v>
      </c>
      <c r="E1051" s="161" t="s">
        <v>271</v>
      </c>
      <c r="F1051" s="192">
        <v>17.5128347058</v>
      </c>
      <c r="G1051" s="192">
        <v>0</v>
      </c>
      <c r="H1051" s="192">
        <v>0</v>
      </c>
      <c r="I1051" s="193">
        <f t="shared" si="177"/>
        <v>0</v>
      </c>
      <c r="J1051" s="193">
        <f t="shared" si="178"/>
        <v>0</v>
      </c>
      <c r="K1051" s="138">
        <v>4016.1893447000002</v>
      </c>
      <c r="L1051" s="192">
        <f t="shared" si="179"/>
        <v>4016.1893447000002</v>
      </c>
      <c r="M1051" s="192">
        <f t="shared" si="180"/>
        <v>0</v>
      </c>
      <c r="N1051" s="192">
        <f t="shared" si="181"/>
        <v>0</v>
      </c>
      <c r="O1051" s="192">
        <v>349.92613731540933</v>
      </c>
      <c r="P1051" s="192">
        <f t="shared" si="182"/>
        <v>349.92613731540933</v>
      </c>
      <c r="Q1051" s="192">
        <f t="shared" si="183"/>
        <v>0</v>
      </c>
      <c r="R1051" s="192">
        <f t="shared" si="184"/>
        <v>0</v>
      </c>
      <c r="S1051" s="192">
        <f t="shared" si="185"/>
        <v>4366.1154820154097</v>
      </c>
      <c r="T1051" s="192">
        <f t="shared" si="186"/>
        <v>0</v>
      </c>
      <c r="U1051" s="192">
        <f t="shared" si="187"/>
        <v>0</v>
      </c>
    </row>
    <row r="1052" spans="1:21" s="137" customFormat="1" ht="12">
      <c r="A1052" s="161">
        <v>2524</v>
      </c>
      <c r="B1052" s="161" t="s">
        <v>396</v>
      </c>
      <c r="C1052" s="161" t="s">
        <v>397</v>
      </c>
      <c r="D1052" s="161" t="s">
        <v>632</v>
      </c>
      <c r="E1052" s="161" t="s">
        <v>271</v>
      </c>
      <c r="F1052" s="192">
        <v>18.232721187199999</v>
      </c>
      <c r="G1052" s="192">
        <v>0</v>
      </c>
      <c r="H1052" s="192">
        <v>0</v>
      </c>
      <c r="I1052" s="193">
        <f t="shared" si="177"/>
        <v>0</v>
      </c>
      <c r="J1052" s="193">
        <f t="shared" si="178"/>
        <v>0</v>
      </c>
      <c r="K1052" s="138">
        <v>4592.8368943300002</v>
      </c>
      <c r="L1052" s="192">
        <f t="shared" si="179"/>
        <v>4592.8368943300002</v>
      </c>
      <c r="M1052" s="192">
        <f t="shared" si="180"/>
        <v>0</v>
      </c>
      <c r="N1052" s="192">
        <f t="shared" si="181"/>
        <v>0</v>
      </c>
      <c r="O1052" s="192">
        <v>3206.9361312709548</v>
      </c>
      <c r="P1052" s="192">
        <f t="shared" si="182"/>
        <v>3206.9361312709548</v>
      </c>
      <c r="Q1052" s="192">
        <f t="shared" si="183"/>
        <v>0</v>
      </c>
      <c r="R1052" s="192">
        <f t="shared" si="184"/>
        <v>0</v>
      </c>
      <c r="S1052" s="192">
        <f t="shared" si="185"/>
        <v>7799.7730256009545</v>
      </c>
      <c r="T1052" s="192">
        <f t="shared" si="186"/>
        <v>0</v>
      </c>
      <c r="U1052" s="192">
        <f t="shared" si="187"/>
        <v>0</v>
      </c>
    </row>
    <row r="1053" spans="1:21" s="137" customFormat="1" ht="12">
      <c r="A1053" s="161">
        <v>2525</v>
      </c>
      <c r="B1053" s="161" t="s">
        <v>396</v>
      </c>
      <c r="C1053" s="161" t="s">
        <v>397</v>
      </c>
      <c r="D1053" s="161" t="s">
        <v>636</v>
      </c>
      <c r="E1053" s="161" t="s">
        <v>271</v>
      </c>
      <c r="F1053" s="192">
        <v>44.555981656500002</v>
      </c>
      <c r="G1053" s="192">
        <v>0</v>
      </c>
      <c r="H1053" s="192">
        <v>0</v>
      </c>
      <c r="I1053" s="193">
        <f t="shared" si="177"/>
        <v>0</v>
      </c>
      <c r="J1053" s="193">
        <f t="shared" si="178"/>
        <v>0</v>
      </c>
      <c r="K1053" s="138">
        <v>2505.9352652100001</v>
      </c>
      <c r="L1053" s="192">
        <f t="shared" si="179"/>
        <v>2505.9352652100001</v>
      </c>
      <c r="M1053" s="192">
        <f t="shared" si="180"/>
        <v>0</v>
      </c>
      <c r="N1053" s="192">
        <f t="shared" si="181"/>
        <v>0</v>
      </c>
      <c r="O1053" s="192">
        <v>3795.7686933046598</v>
      </c>
      <c r="P1053" s="192">
        <f t="shared" si="182"/>
        <v>3795.7686933046598</v>
      </c>
      <c r="Q1053" s="192">
        <f t="shared" si="183"/>
        <v>0</v>
      </c>
      <c r="R1053" s="192">
        <f t="shared" si="184"/>
        <v>0</v>
      </c>
      <c r="S1053" s="192">
        <f t="shared" si="185"/>
        <v>6301.7039585146595</v>
      </c>
      <c r="T1053" s="192">
        <f t="shared" si="186"/>
        <v>0</v>
      </c>
      <c r="U1053" s="192">
        <f t="shared" si="187"/>
        <v>0</v>
      </c>
    </row>
    <row r="1054" spans="1:21" s="137" customFormat="1" ht="12">
      <c r="A1054" s="161">
        <v>2526</v>
      </c>
      <c r="B1054" s="161" t="s">
        <v>396</v>
      </c>
      <c r="C1054" s="161" t="s">
        <v>397</v>
      </c>
      <c r="D1054" s="161" t="s">
        <v>636</v>
      </c>
      <c r="E1054" s="161" t="s">
        <v>271</v>
      </c>
      <c r="F1054" s="192">
        <v>37.606205801800002</v>
      </c>
      <c r="G1054" s="192">
        <v>0</v>
      </c>
      <c r="H1054" s="192">
        <v>0</v>
      </c>
      <c r="I1054" s="193">
        <f t="shared" si="177"/>
        <v>0</v>
      </c>
      <c r="J1054" s="193">
        <f t="shared" si="178"/>
        <v>0</v>
      </c>
      <c r="K1054" s="138">
        <v>1873.1320514900001</v>
      </c>
      <c r="L1054" s="192">
        <f t="shared" si="179"/>
        <v>1873.1320514900001</v>
      </c>
      <c r="M1054" s="192">
        <f t="shared" si="180"/>
        <v>0</v>
      </c>
      <c r="N1054" s="192">
        <f t="shared" si="181"/>
        <v>0</v>
      </c>
      <c r="O1054" s="192">
        <v>252.12327787598286</v>
      </c>
      <c r="P1054" s="192">
        <f t="shared" si="182"/>
        <v>252.12327787598286</v>
      </c>
      <c r="Q1054" s="192">
        <f t="shared" si="183"/>
        <v>0</v>
      </c>
      <c r="R1054" s="192">
        <f t="shared" si="184"/>
        <v>0</v>
      </c>
      <c r="S1054" s="192">
        <f t="shared" si="185"/>
        <v>2125.255329365983</v>
      </c>
      <c r="T1054" s="192">
        <f t="shared" si="186"/>
        <v>0</v>
      </c>
      <c r="U1054" s="192">
        <f t="shared" si="187"/>
        <v>0</v>
      </c>
    </row>
    <row r="1055" spans="1:21" s="137" customFormat="1" ht="12">
      <c r="A1055" s="161">
        <v>2527</v>
      </c>
      <c r="B1055" s="161" t="s">
        <v>396</v>
      </c>
      <c r="C1055" s="161" t="s">
        <v>397</v>
      </c>
      <c r="D1055" s="161" t="s">
        <v>635</v>
      </c>
      <c r="E1055" s="161" t="s">
        <v>271</v>
      </c>
      <c r="F1055" s="192">
        <v>17.943481176799999</v>
      </c>
      <c r="G1055" s="192">
        <v>0</v>
      </c>
      <c r="H1055" s="192">
        <v>0</v>
      </c>
      <c r="I1055" s="193">
        <f t="shared" si="177"/>
        <v>0</v>
      </c>
      <c r="J1055" s="193">
        <f t="shared" si="178"/>
        <v>0</v>
      </c>
      <c r="K1055" s="138">
        <v>0</v>
      </c>
      <c r="L1055" s="192">
        <f t="shared" si="179"/>
        <v>0</v>
      </c>
      <c r="M1055" s="192">
        <f t="shared" si="180"/>
        <v>0</v>
      </c>
      <c r="N1055" s="192">
        <f t="shared" si="181"/>
        <v>0</v>
      </c>
      <c r="O1055" s="192">
        <v>775.01422701864681</v>
      </c>
      <c r="P1055" s="192">
        <f t="shared" si="182"/>
        <v>775.01422701864681</v>
      </c>
      <c r="Q1055" s="192">
        <f t="shared" si="183"/>
        <v>0</v>
      </c>
      <c r="R1055" s="192">
        <f t="shared" si="184"/>
        <v>0</v>
      </c>
      <c r="S1055" s="192">
        <f t="shared" si="185"/>
        <v>775.01422701864681</v>
      </c>
      <c r="T1055" s="192">
        <f t="shared" si="186"/>
        <v>0</v>
      </c>
      <c r="U1055" s="192">
        <f t="shared" si="187"/>
        <v>0</v>
      </c>
    </row>
    <row r="1056" spans="1:21" s="137" customFormat="1" ht="12">
      <c r="A1056" s="161">
        <v>2528</v>
      </c>
      <c r="B1056" s="161" t="s">
        <v>396</v>
      </c>
      <c r="C1056" s="161" t="s">
        <v>397</v>
      </c>
      <c r="D1056" s="161" t="s">
        <v>635</v>
      </c>
      <c r="E1056" s="161" t="s">
        <v>271</v>
      </c>
      <c r="F1056" s="192">
        <v>37.183984630600001</v>
      </c>
      <c r="G1056" s="192">
        <v>0</v>
      </c>
      <c r="H1056" s="192">
        <v>0</v>
      </c>
      <c r="I1056" s="193">
        <f t="shared" si="177"/>
        <v>0</v>
      </c>
      <c r="J1056" s="193">
        <f t="shared" si="178"/>
        <v>0</v>
      </c>
      <c r="K1056" s="138">
        <v>0</v>
      </c>
      <c r="L1056" s="192">
        <f t="shared" si="179"/>
        <v>0</v>
      </c>
      <c r="M1056" s="192">
        <f t="shared" si="180"/>
        <v>0</v>
      </c>
      <c r="N1056" s="192">
        <f t="shared" si="181"/>
        <v>0</v>
      </c>
      <c r="O1056" s="192">
        <v>3442.3781963989377</v>
      </c>
      <c r="P1056" s="192">
        <f t="shared" si="182"/>
        <v>3442.3781963989377</v>
      </c>
      <c r="Q1056" s="192">
        <f t="shared" si="183"/>
        <v>0</v>
      </c>
      <c r="R1056" s="192">
        <f t="shared" si="184"/>
        <v>0</v>
      </c>
      <c r="S1056" s="192">
        <f t="shared" si="185"/>
        <v>3442.3781963989377</v>
      </c>
      <c r="T1056" s="192">
        <f t="shared" si="186"/>
        <v>0</v>
      </c>
      <c r="U1056" s="192">
        <f t="shared" si="187"/>
        <v>0</v>
      </c>
    </row>
    <row r="1057" spans="1:21" s="137" customFormat="1" ht="12">
      <c r="A1057" s="161">
        <v>2529</v>
      </c>
      <c r="B1057" s="161" t="s">
        <v>396</v>
      </c>
      <c r="C1057" s="161" t="s">
        <v>397</v>
      </c>
      <c r="D1057" s="161" t="s">
        <v>635</v>
      </c>
      <c r="E1057" s="161" t="s">
        <v>271</v>
      </c>
      <c r="F1057" s="192">
        <v>22.107861159300001</v>
      </c>
      <c r="G1057" s="192">
        <v>0</v>
      </c>
      <c r="H1057" s="192">
        <v>0</v>
      </c>
      <c r="I1057" s="193">
        <f t="shared" si="177"/>
        <v>0</v>
      </c>
      <c r="J1057" s="193">
        <f t="shared" si="178"/>
        <v>0</v>
      </c>
      <c r="K1057" s="138">
        <v>0</v>
      </c>
      <c r="L1057" s="192">
        <f t="shared" si="179"/>
        <v>0</v>
      </c>
      <c r="M1057" s="192">
        <f t="shared" si="180"/>
        <v>0</v>
      </c>
      <c r="N1057" s="192">
        <f t="shared" si="181"/>
        <v>0</v>
      </c>
      <c r="O1057" s="192">
        <v>931.98824649401593</v>
      </c>
      <c r="P1057" s="192">
        <f t="shared" si="182"/>
        <v>931.98824649401593</v>
      </c>
      <c r="Q1057" s="192">
        <f t="shared" si="183"/>
        <v>0</v>
      </c>
      <c r="R1057" s="192">
        <f t="shared" si="184"/>
        <v>0</v>
      </c>
      <c r="S1057" s="192">
        <f t="shared" si="185"/>
        <v>931.98824649401593</v>
      </c>
      <c r="T1057" s="192">
        <f t="shared" si="186"/>
        <v>0</v>
      </c>
      <c r="U1057" s="192">
        <f t="shared" si="187"/>
        <v>0</v>
      </c>
    </row>
    <row r="1058" spans="1:21" s="137" customFormat="1" ht="12">
      <c r="A1058" s="161">
        <v>2530</v>
      </c>
      <c r="B1058" s="161" t="s">
        <v>396</v>
      </c>
      <c r="C1058" s="161" t="s">
        <v>397</v>
      </c>
      <c r="D1058" s="161" t="s">
        <v>635</v>
      </c>
      <c r="E1058" s="161" t="s">
        <v>271</v>
      </c>
      <c r="F1058" s="192">
        <v>25.702560804200001</v>
      </c>
      <c r="G1058" s="192">
        <v>0</v>
      </c>
      <c r="H1058" s="192">
        <v>0</v>
      </c>
      <c r="I1058" s="193">
        <f t="shared" si="177"/>
        <v>0</v>
      </c>
      <c r="J1058" s="193">
        <f t="shared" si="178"/>
        <v>0</v>
      </c>
      <c r="K1058" s="138">
        <v>0</v>
      </c>
      <c r="L1058" s="192">
        <f t="shared" si="179"/>
        <v>0</v>
      </c>
      <c r="M1058" s="192">
        <f t="shared" si="180"/>
        <v>0</v>
      </c>
      <c r="N1058" s="192">
        <f t="shared" si="181"/>
        <v>0</v>
      </c>
      <c r="O1058" s="192">
        <v>1712.3724456196264</v>
      </c>
      <c r="P1058" s="192">
        <f t="shared" si="182"/>
        <v>1712.3724456196264</v>
      </c>
      <c r="Q1058" s="192">
        <f t="shared" si="183"/>
        <v>0</v>
      </c>
      <c r="R1058" s="192">
        <f t="shared" si="184"/>
        <v>0</v>
      </c>
      <c r="S1058" s="192">
        <f t="shared" si="185"/>
        <v>1712.3724456196264</v>
      </c>
      <c r="T1058" s="192">
        <f t="shared" si="186"/>
        <v>0</v>
      </c>
      <c r="U1058" s="192">
        <f t="shared" si="187"/>
        <v>0</v>
      </c>
    </row>
    <row r="1059" spans="1:21" s="137" customFormat="1" ht="12">
      <c r="A1059" s="161">
        <v>2531</v>
      </c>
      <c r="B1059" s="161" t="s">
        <v>396</v>
      </c>
      <c r="C1059" s="161" t="s">
        <v>397</v>
      </c>
      <c r="D1059" s="161" t="s">
        <v>635</v>
      </c>
      <c r="E1059" s="161" t="s">
        <v>271</v>
      </c>
      <c r="F1059" s="192">
        <v>17.0852713986</v>
      </c>
      <c r="G1059" s="192">
        <v>0</v>
      </c>
      <c r="H1059" s="192">
        <v>0</v>
      </c>
      <c r="I1059" s="193">
        <f t="shared" si="177"/>
        <v>0</v>
      </c>
      <c r="J1059" s="193">
        <f t="shared" si="178"/>
        <v>0</v>
      </c>
      <c r="K1059" s="138">
        <v>0</v>
      </c>
      <c r="L1059" s="192">
        <f t="shared" si="179"/>
        <v>0</v>
      </c>
      <c r="M1059" s="192">
        <f t="shared" si="180"/>
        <v>0</v>
      </c>
      <c r="N1059" s="192">
        <f t="shared" si="181"/>
        <v>0</v>
      </c>
      <c r="O1059" s="192">
        <v>361.10934127477458</v>
      </c>
      <c r="P1059" s="192">
        <f t="shared" si="182"/>
        <v>361.10934127477458</v>
      </c>
      <c r="Q1059" s="192">
        <f t="shared" si="183"/>
        <v>0</v>
      </c>
      <c r="R1059" s="192">
        <f t="shared" si="184"/>
        <v>0</v>
      </c>
      <c r="S1059" s="192">
        <f t="shared" si="185"/>
        <v>361.10934127477458</v>
      </c>
      <c r="T1059" s="192">
        <f t="shared" si="186"/>
        <v>0</v>
      </c>
      <c r="U1059" s="192">
        <f t="shared" si="187"/>
        <v>0</v>
      </c>
    </row>
    <row r="1060" spans="1:21" s="137" customFormat="1" ht="12">
      <c r="A1060" s="161">
        <v>2532</v>
      </c>
      <c r="B1060" s="161" t="s">
        <v>396</v>
      </c>
      <c r="C1060" s="161" t="s">
        <v>397</v>
      </c>
      <c r="D1060" s="161" t="s">
        <v>636</v>
      </c>
      <c r="E1060" s="161" t="s">
        <v>271</v>
      </c>
      <c r="F1060" s="192">
        <v>44.968026930100002</v>
      </c>
      <c r="G1060" s="192">
        <v>0</v>
      </c>
      <c r="H1060" s="192">
        <v>0</v>
      </c>
      <c r="I1060" s="193">
        <f t="shared" si="177"/>
        <v>0</v>
      </c>
      <c r="J1060" s="193">
        <f t="shared" si="178"/>
        <v>0</v>
      </c>
      <c r="K1060" s="138">
        <v>0</v>
      </c>
      <c r="L1060" s="192">
        <f t="shared" si="179"/>
        <v>0</v>
      </c>
      <c r="M1060" s="192">
        <f t="shared" si="180"/>
        <v>0</v>
      </c>
      <c r="N1060" s="192">
        <f t="shared" si="181"/>
        <v>0</v>
      </c>
      <c r="O1060" s="192">
        <v>0</v>
      </c>
      <c r="P1060" s="192">
        <f t="shared" si="182"/>
        <v>0</v>
      </c>
      <c r="Q1060" s="192">
        <f t="shared" si="183"/>
        <v>0</v>
      </c>
      <c r="R1060" s="192">
        <f t="shared" si="184"/>
        <v>0</v>
      </c>
      <c r="S1060" s="192">
        <f t="shared" si="185"/>
        <v>0</v>
      </c>
      <c r="T1060" s="192">
        <f t="shared" si="186"/>
        <v>0</v>
      </c>
      <c r="U1060" s="192">
        <f t="shared" si="187"/>
        <v>0</v>
      </c>
    </row>
    <row r="1061" spans="1:21" s="137" customFormat="1" ht="12">
      <c r="A1061" s="161">
        <v>2533</v>
      </c>
      <c r="B1061" s="161" t="s">
        <v>396</v>
      </c>
      <c r="C1061" s="161" t="s">
        <v>397</v>
      </c>
      <c r="D1061" s="161" t="s">
        <v>636</v>
      </c>
      <c r="E1061" s="161" t="s">
        <v>271</v>
      </c>
      <c r="F1061" s="192">
        <v>52.898404949300001</v>
      </c>
      <c r="G1061" s="192">
        <v>0</v>
      </c>
      <c r="H1061" s="192">
        <v>0</v>
      </c>
      <c r="I1061" s="193">
        <f t="shared" si="177"/>
        <v>0</v>
      </c>
      <c r="J1061" s="193">
        <f t="shared" si="178"/>
        <v>0</v>
      </c>
      <c r="K1061" s="138">
        <v>0</v>
      </c>
      <c r="L1061" s="192">
        <f t="shared" si="179"/>
        <v>0</v>
      </c>
      <c r="M1061" s="192">
        <f t="shared" si="180"/>
        <v>0</v>
      </c>
      <c r="N1061" s="192">
        <f t="shared" si="181"/>
        <v>0</v>
      </c>
      <c r="O1061" s="192">
        <v>103.68432249403207</v>
      </c>
      <c r="P1061" s="192">
        <f t="shared" si="182"/>
        <v>103.68432249403207</v>
      </c>
      <c r="Q1061" s="192">
        <f t="shared" si="183"/>
        <v>0</v>
      </c>
      <c r="R1061" s="192">
        <f t="shared" si="184"/>
        <v>0</v>
      </c>
      <c r="S1061" s="192">
        <f t="shared" si="185"/>
        <v>103.68432249403207</v>
      </c>
      <c r="T1061" s="192">
        <f t="shared" si="186"/>
        <v>0</v>
      </c>
      <c r="U1061" s="192">
        <f t="shared" si="187"/>
        <v>0</v>
      </c>
    </row>
    <row r="1062" spans="1:21" s="137" customFormat="1" ht="12">
      <c r="A1062" s="161">
        <v>2534</v>
      </c>
      <c r="B1062" s="161" t="s">
        <v>396</v>
      </c>
      <c r="C1062" s="161" t="s">
        <v>397</v>
      </c>
      <c r="D1062" s="161" t="s">
        <v>636</v>
      </c>
      <c r="E1062" s="161" t="s">
        <v>271</v>
      </c>
      <c r="F1062" s="192">
        <v>37.261036122500002</v>
      </c>
      <c r="G1062" s="192">
        <v>0</v>
      </c>
      <c r="H1062" s="192">
        <v>0</v>
      </c>
      <c r="I1062" s="193">
        <f t="shared" si="177"/>
        <v>0</v>
      </c>
      <c r="J1062" s="193">
        <f t="shared" si="178"/>
        <v>0</v>
      </c>
      <c r="K1062" s="138">
        <v>5764.9360425200002</v>
      </c>
      <c r="L1062" s="192">
        <f t="shared" si="179"/>
        <v>5764.9360425200002</v>
      </c>
      <c r="M1062" s="192">
        <f t="shared" si="180"/>
        <v>0</v>
      </c>
      <c r="N1062" s="192">
        <f t="shared" si="181"/>
        <v>0</v>
      </c>
      <c r="O1062" s="192">
        <v>495.74408356819868</v>
      </c>
      <c r="P1062" s="192">
        <f t="shared" si="182"/>
        <v>495.74408356819868</v>
      </c>
      <c r="Q1062" s="192">
        <f t="shared" si="183"/>
        <v>0</v>
      </c>
      <c r="R1062" s="192">
        <f t="shared" si="184"/>
        <v>0</v>
      </c>
      <c r="S1062" s="192">
        <f t="shared" si="185"/>
        <v>6260.6801260881984</v>
      </c>
      <c r="T1062" s="192">
        <f t="shared" si="186"/>
        <v>0</v>
      </c>
      <c r="U1062" s="192">
        <f t="shared" si="187"/>
        <v>0</v>
      </c>
    </row>
    <row r="1063" spans="1:21" s="137" customFormat="1" ht="12">
      <c r="A1063" s="161">
        <v>2535</v>
      </c>
      <c r="B1063" s="161" t="s">
        <v>396</v>
      </c>
      <c r="C1063" s="161" t="s">
        <v>397</v>
      </c>
      <c r="D1063" s="161" t="s">
        <v>626</v>
      </c>
      <c r="E1063" s="161" t="s">
        <v>271</v>
      </c>
      <c r="F1063" s="192">
        <v>7.0498124226299996</v>
      </c>
      <c r="G1063" s="192">
        <v>0</v>
      </c>
      <c r="H1063" s="192">
        <v>0</v>
      </c>
      <c r="I1063" s="193">
        <f t="shared" si="177"/>
        <v>0</v>
      </c>
      <c r="J1063" s="193">
        <f t="shared" si="178"/>
        <v>0</v>
      </c>
      <c r="K1063" s="138">
        <v>730.26837945600005</v>
      </c>
      <c r="L1063" s="192">
        <f t="shared" si="179"/>
        <v>730.26837945600005</v>
      </c>
      <c r="M1063" s="192">
        <f t="shared" si="180"/>
        <v>0</v>
      </c>
      <c r="N1063" s="192">
        <f t="shared" si="181"/>
        <v>0</v>
      </c>
      <c r="O1063" s="192">
        <v>472.36843813981994</v>
      </c>
      <c r="P1063" s="192">
        <f t="shared" si="182"/>
        <v>472.36843813981994</v>
      </c>
      <c r="Q1063" s="192">
        <f t="shared" si="183"/>
        <v>0</v>
      </c>
      <c r="R1063" s="192">
        <f t="shared" si="184"/>
        <v>0</v>
      </c>
      <c r="S1063" s="192">
        <f t="shared" si="185"/>
        <v>1202.63681759582</v>
      </c>
      <c r="T1063" s="192">
        <f t="shared" si="186"/>
        <v>0</v>
      </c>
      <c r="U1063" s="192">
        <f t="shared" si="187"/>
        <v>0</v>
      </c>
    </row>
    <row r="1064" spans="1:21" s="137" customFormat="1" ht="12">
      <c r="A1064" s="161">
        <v>2536</v>
      </c>
      <c r="B1064" s="161" t="s">
        <v>396</v>
      </c>
      <c r="C1064" s="161" t="s">
        <v>397</v>
      </c>
      <c r="D1064" s="161" t="s">
        <v>635</v>
      </c>
      <c r="E1064" s="161" t="s">
        <v>271</v>
      </c>
      <c r="F1064" s="192">
        <v>19.026692745799998</v>
      </c>
      <c r="G1064" s="192">
        <v>0</v>
      </c>
      <c r="H1064" s="192">
        <v>0</v>
      </c>
      <c r="I1064" s="193">
        <f t="shared" si="177"/>
        <v>0</v>
      </c>
      <c r="J1064" s="193">
        <f t="shared" si="178"/>
        <v>0</v>
      </c>
      <c r="K1064" s="138">
        <v>0</v>
      </c>
      <c r="L1064" s="192">
        <f t="shared" si="179"/>
        <v>0</v>
      </c>
      <c r="M1064" s="192">
        <f t="shared" si="180"/>
        <v>0</v>
      </c>
      <c r="N1064" s="192">
        <f t="shared" si="181"/>
        <v>0</v>
      </c>
      <c r="O1064" s="192">
        <v>50.387252114834872</v>
      </c>
      <c r="P1064" s="192">
        <f t="shared" si="182"/>
        <v>50.387252114834872</v>
      </c>
      <c r="Q1064" s="192">
        <f t="shared" si="183"/>
        <v>0</v>
      </c>
      <c r="R1064" s="192">
        <f t="shared" si="184"/>
        <v>0</v>
      </c>
      <c r="S1064" s="192">
        <f t="shared" si="185"/>
        <v>50.387252114834872</v>
      </c>
      <c r="T1064" s="192">
        <f t="shared" si="186"/>
        <v>0</v>
      </c>
      <c r="U1064" s="192">
        <f t="shared" si="187"/>
        <v>0</v>
      </c>
    </row>
    <row r="1065" spans="1:21" s="137" customFormat="1" ht="12">
      <c r="A1065" s="161">
        <v>2537</v>
      </c>
      <c r="B1065" s="161" t="s">
        <v>396</v>
      </c>
      <c r="C1065" s="161" t="s">
        <v>397</v>
      </c>
      <c r="D1065" s="161" t="s">
        <v>631</v>
      </c>
      <c r="E1065" s="161" t="s">
        <v>271</v>
      </c>
      <c r="F1065" s="192">
        <v>32.659652015200002</v>
      </c>
      <c r="G1065" s="192">
        <v>0</v>
      </c>
      <c r="H1065" s="192">
        <v>0</v>
      </c>
      <c r="I1065" s="193">
        <f t="shared" si="177"/>
        <v>0</v>
      </c>
      <c r="J1065" s="193">
        <f t="shared" si="178"/>
        <v>0</v>
      </c>
      <c r="K1065" s="138">
        <v>0</v>
      </c>
      <c r="L1065" s="192">
        <f t="shared" si="179"/>
        <v>0</v>
      </c>
      <c r="M1065" s="192">
        <f t="shared" si="180"/>
        <v>0</v>
      </c>
      <c r="N1065" s="192">
        <f t="shared" si="181"/>
        <v>0</v>
      </c>
      <c r="O1065" s="192">
        <v>16.108833077979636</v>
      </c>
      <c r="P1065" s="192">
        <f t="shared" si="182"/>
        <v>16.108833077979636</v>
      </c>
      <c r="Q1065" s="192">
        <f t="shared" si="183"/>
        <v>0</v>
      </c>
      <c r="R1065" s="192">
        <f t="shared" si="184"/>
        <v>0</v>
      </c>
      <c r="S1065" s="192">
        <f t="shared" si="185"/>
        <v>16.108833077979636</v>
      </c>
      <c r="T1065" s="192">
        <f t="shared" si="186"/>
        <v>0</v>
      </c>
      <c r="U1065" s="192">
        <f t="shared" si="187"/>
        <v>0</v>
      </c>
    </row>
    <row r="1066" spans="1:21" s="137" customFormat="1" ht="12">
      <c r="A1066" s="161">
        <v>2538</v>
      </c>
      <c r="B1066" s="161" t="s">
        <v>396</v>
      </c>
      <c r="C1066" s="161" t="s">
        <v>397</v>
      </c>
      <c r="D1066" s="161" t="s">
        <v>635</v>
      </c>
      <c r="E1066" s="161" t="s">
        <v>271</v>
      </c>
      <c r="F1066" s="192">
        <v>22.991743630199998</v>
      </c>
      <c r="G1066" s="192">
        <v>0</v>
      </c>
      <c r="H1066" s="192">
        <v>0</v>
      </c>
      <c r="I1066" s="193">
        <f t="shared" si="177"/>
        <v>0</v>
      </c>
      <c r="J1066" s="193">
        <f t="shared" si="178"/>
        <v>0</v>
      </c>
      <c r="K1066" s="138">
        <v>2273.4030025799998</v>
      </c>
      <c r="L1066" s="192">
        <f t="shared" si="179"/>
        <v>2273.4030025799998</v>
      </c>
      <c r="M1066" s="192">
        <f t="shared" si="180"/>
        <v>0</v>
      </c>
      <c r="N1066" s="192">
        <f t="shared" si="181"/>
        <v>0</v>
      </c>
      <c r="O1066" s="192">
        <v>133.52253853200384</v>
      </c>
      <c r="P1066" s="192">
        <f t="shared" si="182"/>
        <v>133.52253853200384</v>
      </c>
      <c r="Q1066" s="192">
        <f t="shared" si="183"/>
        <v>0</v>
      </c>
      <c r="R1066" s="192">
        <f t="shared" si="184"/>
        <v>0</v>
      </c>
      <c r="S1066" s="192">
        <f t="shared" si="185"/>
        <v>2406.9255411120034</v>
      </c>
      <c r="T1066" s="192">
        <f t="shared" si="186"/>
        <v>0</v>
      </c>
      <c r="U1066" s="192">
        <f t="shared" si="187"/>
        <v>0</v>
      </c>
    </row>
    <row r="1067" spans="1:21" s="137" customFormat="1" ht="12">
      <c r="A1067" s="161">
        <v>2539</v>
      </c>
      <c r="B1067" s="161" t="s">
        <v>396</v>
      </c>
      <c r="C1067" s="161" t="s">
        <v>397</v>
      </c>
      <c r="D1067" s="161" t="s">
        <v>631</v>
      </c>
      <c r="E1067" s="161" t="s">
        <v>271</v>
      </c>
      <c r="F1067" s="192">
        <v>23.122877340199999</v>
      </c>
      <c r="G1067" s="192">
        <v>0</v>
      </c>
      <c r="H1067" s="192">
        <v>0</v>
      </c>
      <c r="I1067" s="193">
        <f t="shared" si="177"/>
        <v>0</v>
      </c>
      <c r="J1067" s="193">
        <f t="shared" si="178"/>
        <v>0</v>
      </c>
      <c r="K1067" s="138">
        <v>1106.8443478700001</v>
      </c>
      <c r="L1067" s="192">
        <f t="shared" si="179"/>
        <v>1106.8443478700001</v>
      </c>
      <c r="M1067" s="192">
        <f t="shared" si="180"/>
        <v>0</v>
      </c>
      <c r="N1067" s="192">
        <f t="shared" si="181"/>
        <v>0</v>
      </c>
      <c r="O1067" s="192">
        <v>1172.5061515202208</v>
      </c>
      <c r="P1067" s="192">
        <f t="shared" si="182"/>
        <v>1172.5061515202208</v>
      </c>
      <c r="Q1067" s="192">
        <f t="shared" si="183"/>
        <v>0</v>
      </c>
      <c r="R1067" s="192">
        <f t="shared" si="184"/>
        <v>0</v>
      </c>
      <c r="S1067" s="192">
        <f t="shared" si="185"/>
        <v>2279.3504993902206</v>
      </c>
      <c r="T1067" s="192">
        <f t="shared" si="186"/>
        <v>0</v>
      </c>
      <c r="U1067" s="192">
        <f t="shared" si="187"/>
        <v>0</v>
      </c>
    </row>
    <row r="1068" spans="1:21" s="137" customFormat="1" ht="12">
      <c r="A1068" s="161">
        <v>2540</v>
      </c>
      <c r="B1068" s="161" t="s">
        <v>396</v>
      </c>
      <c r="C1068" s="161" t="s">
        <v>397</v>
      </c>
      <c r="D1068" s="161" t="s">
        <v>633</v>
      </c>
      <c r="E1068" s="161" t="s">
        <v>271</v>
      </c>
      <c r="F1068" s="192">
        <v>16.6639105233</v>
      </c>
      <c r="G1068" s="192">
        <v>0</v>
      </c>
      <c r="H1068" s="192">
        <v>0</v>
      </c>
      <c r="I1068" s="193">
        <f t="shared" si="177"/>
        <v>0</v>
      </c>
      <c r="J1068" s="193">
        <f t="shared" si="178"/>
        <v>0</v>
      </c>
      <c r="K1068" s="138">
        <v>803.45670417199995</v>
      </c>
      <c r="L1068" s="192">
        <f t="shared" si="179"/>
        <v>803.45670417199995</v>
      </c>
      <c r="M1068" s="192">
        <f t="shared" si="180"/>
        <v>0</v>
      </c>
      <c r="N1068" s="192">
        <f t="shared" si="181"/>
        <v>0</v>
      </c>
      <c r="O1068" s="192">
        <v>237.69468309090576</v>
      </c>
      <c r="P1068" s="192">
        <f t="shared" si="182"/>
        <v>237.69468309090576</v>
      </c>
      <c r="Q1068" s="192">
        <f t="shared" si="183"/>
        <v>0</v>
      </c>
      <c r="R1068" s="192">
        <f t="shared" si="184"/>
        <v>0</v>
      </c>
      <c r="S1068" s="192">
        <f t="shared" si="185"/>
        <v>1041.1513872629057</v>
      </c>
      <c r="T1068" s="192">
        <f t="shared" si="186"/>
        <v>0</v>
      </c>
      <c r="U1068" s="192">
        <f t="shared" si="187"/>
        <v>0</v>
      </c>
    </row>
    <row r="1069" spans="1:21" s="137" customFormat="1" ht="12">
      <c r="A1069" s="161">
        <v>2541</v>
      </c>
      <c r="B1069" s="161" t="s">
        <v>396</v>
      </c>
      <c r="C1069" s="161" t="s">
        <v>397</v>
      </c>
      <c r="D1069" s="161" t="s">
        <v>631</v>
      </c>
      <c r="E1069" s="161" t="s">
        <v>271</v>
      </c>
      <c r="F1069" s="192">
        <v>11.4960171886</v>
      </c>
      <c r="G1069" s="192">
        <v>0</v>
      </c>
      <c r="H1069" s="192">
        <v>0</v>
      </c>
      <c r="I1069" s="193">
        <f t="shared" si="177"/>
        <v>0</v>
      </c>
      <c r="J1069" s="193">
        <f t="shared" si="178"/>
        <v>0</v>
      </c>
      <c r="K1069" s="138">
        <v>804.98131077599999</v>
      </c>
      <c r="L1069" s="192">
        <f t="shared" si="179"/>
        <v>804.98131077599999</v>
      </c>
      <c r="M1069" s="192">
        <f t="shared" si="180"/>
        <v>0</v>
      </c>
      <c r="N1069" s="192">
        <f t="shared" si="181"/>
        <v>0</v>
      </c>
      <c r="O1069" s="192">
        <v>717.59299364774165</v>
      </c>
      <c r="P1069" s="192">
        <f t="shared" si="182"/>
        <v>717.59299364774165</v>
      </c>
      <c r="Q1069" s="192">
        <f t="shared" si="183"/>
        <v>0</v>
      </c>
      <c r="R1069" s="192">
        <f t="shared" si="184"/>
        <v>0</v>
      </c>
      <c r="S1069" s="192">
        <f t="shared" si="185"/>
        <v>1522.5743044237415</v>
      </c>
      <c r="T1069" s="192">
        <f t="shared" si="186"/>
        <v>0</v>
      </c>
      <c r="U1069" s="192">
        <f t="shared" si="187"/>
        <v>0</v>
      </c>
    </row>
    <row r="1070" spans="1:21" s="137" customFormat="1" ht="12">
      <c r="A1070" s="161">
        <v>2542</v>
      </c>
      <c r="B1070" s="161" t="s">
        <v>396</v>
      </c>
      <c r="C1070" s="161" t="s">
        <v>397</v>
      </c>
      <c r="D1070" s="161" t="s">
        <v>631</v>
      </c>
      <c r="E1070" s="161" t="s">
        <v>271</v>
      </c>
      <c r="F1070" s="192">
        <v>11.517270288500001</v>
      </c>
      <c r="G1070" s="192">
        <v>0</v>
      </c>
      <c r="H1070" s="192">
        <v>0</v>
      </c>
      <c r="I1070" s="193">
        <f t="shared" si="177"/>
        <v>0</v>
      </c>
      <c r="J1070" s="193">
        <f t="shared" si="178"/>
        <v>0</v>
      </c>
      <c r="K1070" s="138">
        <v>605.21829423899999</v>
      </c>
      <c r="L1070" s="192">
        <f t="shared" si="179"/>
        <v>605.21829423899999</v>
      </c>
      <c r="M1070" s="192">
        <f t="shared" si="180"/>
        <v>0</v>
      </c>
      <c r="N1070" s="192">
        <f t="shared" si="181"/>
        <v>0</v>
      </c>
      <c r="O1070" s="192">
        <v>96.919454593621992</v>
      </c>
      <c r="P1070" s="192">
        <f t="shared" si="182"/>
        <v>96.919454593621992</v>
      </c>
      <c r="Q1070" s="192">
        <f t="shared" si="183"/>
        <v>0</v>
      </c>
      <c r="R1070" s="192">
        <f t="shared" si="184"/>
        <v>0</v>
      </c>
      <c r="S1070" s="192">
        <f t="shared" si="185"/>
        <v>702.13774883262204</v>
      </c>
      <c r="T1070" s="192">
        <f t="shared" si="186"/>
        <v>0</v>
      </c>
      <c r="U1070" s="192">
        <f t="shared" si="187"/>
        <v>0</v>
      </c>
    </row>
    <row r="1071" spans="1:21" s="137" customFormat="1" ht="12">
      <c r="A1071" s="161">
        <v>2543</v>
      </c>
      <c r="B1071" s="161" t="s">
        <v>396</v>
      </c>
      <c r="C1071" s="161" t="s">
        <v>397</v>
      </c>
      <c r="D1071" s="161" t="s">
        <v>636</v>
      </c>
      <c r="E1071" s="161" t="s">
        <v>271</v>
      </c>
      <c r="F1071" s="192">
        <v>10.148772945699999</v>
      </c>
      <c r="G1071" s="192">
        <v>0</v>
      </c>
      <c r="H1071" s="192">
        <v>0</v>
      </c>
      <c r="I1071" s="193">
        <f t="shared" si="177"/>
        <v>0</v>
      </c>
      <c r="J1071" s="193">
        <f t="shared" si="178"/>
        <v>0</v>
      </c>
      <c r="K1071" s="138">
        <v>689.24058666799999</v>
      </c>
      <c r="L1071" s="192">
        <f t="shared" si="179"/>
        <v>689.24058666799999</v>
      </c>
      <c r="M1071" s="192">
        <f t="shared" si="180"/>
        <v>0</v>
      </c>
      <c r="N1071" s="192">
        <f t="shared" si="181"/>
        <v>0</v>
      </c>
      <c r="O1071" s="192">
        <v>1304.8807135376212</v>
      </c>
      <c r="P1071" s="192">
        <f t="shared" si="182"/>
        <v>1304.8807135376212</v>
      </c>
      <c r="Q1071" s="192">
        <f t="shared" si="183"/>
        <v>0</v>
      </c>
      <c r="R1071" s="192">
        <f t="shared" si="184"/>
        <v>0</v>
      </c>
      <c r="S1071" s="192">
        <f t="shared" si="185"/>
        <v>1994.1213002056211</v>
      </c>
      <c r="T1071" s="192">
        <f t="shared" si="186"/>
        <v>0</v>
      </c>
      <c r="U1071" s="192">
        <f t="shared" si="187"/>
        <v>0</v>
      </c>
    </row>
    <row r="1072" spans="1:21" s="137" customFormat="1" ht="12">
      <c r="A1072" s="161">
        <v>2601</v>
      </c>
      <c r="B1072" s="161" t="s">
        <v>396</v>
      </c>
      <c r="C1072" s="161" t="s">
        <v>397</v>
      </c>
      <c r="D1072" s="161" t="s">
        <v>623</v>
      </c>
      <c r="E1072" s="161" t="s">
        <v>271</v>
      </c>
      <c r="F1072" s="192">
        <v>60.146060003400002</v>
      </c>
      <c r="G1072" s="192">
        <v>0</v>
      </c>
      <c r="H1072" s="192">
        <v>0</v>
      </c>
      <c r="I1072" s="193">
        <f t="shared" si="177"/>
        <v>0</v>
      </c>
      <c r="J1072" s="193">
        <f t="shared" si="178"/>
        <v>0</v>
      </c>
      <c r="K1072" s="138">
        <v>1756.5610853600001</v>
      </c>
      <c r="L1072" s="192">
        <f t="shared" si="179"/>
        <v>1756.5610853600001</v>
      </c>
      <c r="M1072" s="192">
        <f t="shared" si="180"/>
        <v>0</v>
      </c>
      <c r="N1072" s="192">
        <f t="shared" si="181"/>
        <v>0</v>
      </c>
      <c r="O1072" s="192">
        <v>253.43524328301524</v>
      </c>
      <c r="P1072" s="192">
        <f t="shared" si="182"/>
        <v>253.43524328301524</v>
      </c>
      <c r="Q1072" s="192">
        <f t="shared" si="183"/>
        <v>0</v>
      </c>
      <c r="R1072" s="192">
        <f t="shared" si="184"/>
        <v>0</v>
      </c>
      <c r="S1072" s="192">
        <f t="shared" si="185"/>
        <v>2009.9963286430154</v>
      </c>
      <c r="T1072" s="192">
        <f t="shared" si="186"/>
        <v>0</v>
      </c>
      <c r="U1072" s="192">
        <f t="shared" si="187"/>
        <v>0</v>
      </c>
    </row>
    <row r="1073" spans="1:21" s="137" customFormat="1" ht="12">
      <c r="A1073" s="161">
        <v>2602</v>
      </c>
      <c r="B1073" s="161" t="s">
        <v>396</v>
      </c>
      <c r="C1073" s="161" t="s">
        <v>397</v>
      </c>
      <c r="D1073" s="161" t="s">
        <v>623</v>
      </c>
      <c r="E1073" s="161" t="s">
        <v>271</v>
      </c>
      <c r="F1073" s="192">
        <v>35.864747801199997</v>
      </c>
      <c r="G1073" s="192">
        <v>0</v>
      </c>
      <c r="H1073" s="192">
        <v>0</v>
      </c>
      <c r="I1073" s="193">
        <f t="shared" si="177"/>
        <v>0</v>
      </c>
      <c r="J1073" s="193">
        <f t="shared" si="178"/>
        <v>0</v>
      </c>
      <c r="K1073" s="138">
        <v>1821.3228394400001</v>
      </c>
      <c r="L1073" s="192">
        <f t="shared" si="179"/>
        <v>1821.3228394400001</v>
      </c>
      <c r="M1073" s="192">
        <f t="shared" si="180"/>
        <v>0</v>
      </c>
      <c r="N1073" s="192">
        <f t="shared" si="181"/>
        <v>0</v>
      </c>
      <c r="O1073" s="192">
        <v>771.38893715196946</v>
      </c>
      <c r="P1073" s="192">
        <f t="shared" si="182"/>
        <v>771.38893715196946</v>
      </c>
      <c r="Q1073" s="192">
        <f t="shared" si="183"/>
        <v>0</v>
      </c>
      <c r="R1073" s="192">
        <f t="shared" si="184"/>
        <v>0</v>
      </c>
      <c r="S1073" s="192">
        <f t="shared" si="185"/>
        <v>2592.7117765919693</v>
      </c>
      <c r="T1073" s="192">
        <f t="shared" si="186"/>
        <v>0</v>
      </c>
      <c r="U1073" s="192">
        <f t="shared" si="187"/>
        <v>0</v>
      </c>
    </row>
    <row r="1074" spans="1:21" s="137" customFormat="1" ht="12">
      <c r="A1074" s="161">
        <v>2603</v>
      </c>
      <c r="B1074" s="161" t="s">
        <v>396</v>
      </c>
      <c r="C1074" s="161" t="s">
        <v>397</v>
      </c>
      <c r="D1074" s="161" t="s">
        <v>623</v>
      </c>
      <c r="E1074" s="161" t="s">
        <v>271</v>
      </c>
      <c r="F1074" s="192">
        <v>12.552774177</v>
      </c>
      <c r="G1074" s="192">
        <v>0</v>
      </c>
      <c r="H1074" s="192">
        <v>0</v>
      </c>
      <c r="I1074" s="193">
        <f t="shared" si="177"/>
        <v>0</v>
      </c>
      <c r="J1074" s="193">
        <f t="shared" si="178"/>
        <v>0</v>
      </c>
      <c r="K1074" s="138">
        <v>680.63174924899999</v>
      </c>
      <c r="L1074" s="192">
        <f t="shared" si="179"/>
        <v>680.63174924899999</v>
      </c>
      <c r="M1074" s="192">
        <f t="shared" si="180"/>
        <v>0</v>
      </c>
      <c r="N1074" s="192">
        <f t="shared" si="181"/>
        <v>0</v>
      </c>
      <c r="O1074" s="192">
        <v>43.846051682129854</v>
      </c>
      <c r="P1074" s="192">
        <f t="shared" si="182"/>
        <v>43.846051682129854</v>
      </c>
      <c r="Q1074" s="192">
        <f t="shared" si="183"/>
        <v>0</v>
      </c>
      <c r="R1074" s="192">
        <f t="shared" si="184"/>
        <v>0</v>
      </c>
      <c r="S1074" s="192">
        <f t="shared" si="185"/>
        <v>724.47780093112988</v>
      </c>
      <c r="T1074" s="192">
        <f t="shared" si="186"/>
        <v>0</v>
      </c>
      <c r="U1074" s="192">
        <f t="shared" si="187"/>
        <v>0</v>
      </c>
    </row>
    <row r="1075" spans="1:21" s="137" customFormat="1" ht="12">
      <c r="A1075" s="161">
        <v>2604</v>
      </c>
      <c r="B1075" s="161" t="s">
        <v>396</v>
      </c>
      <c r="C1075" s="161" t="s">
        <v>397</v>
      </c>
      <c r="D1075" s="161" t="s">
        <v>623</v>
      </c>
      <c r="E1075" s="161" t="s">
        <v>271</v>
      </c>
      <c r="F1075" s="192">
        <v>35.960193499699997</v>
      </c>
      <c r="G1075" s="192">
        <v>0</v>
      </c>
      <c r="H1075" s="192">
        <v>0</v>
      </c>
      <c r="I1075" s="193">
        <f t="shared" si="177"/>
        <v>0</v>
      </c>
      <c r="J1075" s="193">
        <f t="shared" si="178"/>
        <v>0</v>
      </c>
      <c r="K1075" s="138">
        <v>1296.74261501</v>
      </c>
      <c r="L1075" s="192">
        <f t="shared" si="179"/>
        <v>1296.74261501</v>
      </c>
      <c r="M1075" s="192">
        <f t="shared" si="180"/>
        <v>0</v>
      </c>
      <c r="N1075" s="192">
        <f t="shared" si="181"/>
        <v>0</v>
      </c>
      <c r="O1075" s="192">
        <v>118.29698955179835</v>
      </c>
      <c r="P1075" s="192">
        <f t="shared" si="182"/>
        <v>118.29698955179835</v>
      </c>
      <c r="Q1075" s="192">
        <f t="shared" si="183"/>
        <v>0</v>
      </c>
      <c r="R1075" s="192">
        <f t="shared" si="184"/>
        <v>0</v>
      </c>
      <c r="S1075" s="192">
        <f t="shared" si="185"/>
        <v>1415.0396045617983</v>
      </c>
      <c r="T1075" s="192">
        <f t="shared" si="186"/>
        <v>0</v>
      </c>
      <c r="U1075" s="192">
        <f t="shared" si="187"/>
        <v>0</v>
      </c>
    </row>
    <row r="1076" spans="1:21" s="137" customFormat="1" ht="12">
      <c r="A1076" s="161">
        <v>2605</v>
      </c>
      <c r="B1076" s="161" t="s">
        <v>396</v>
      </c>
      <c r="C1076" s="161" t="s">
        <v>397</v>
      </c>
      <c r="D1076" s="161" t="s">
        <v>637</v>
      </c>
      <c r="E1076" s="161" t="s">
        <v>271</v>
      </c>
      <c r="F1076" s="192">
        <v>22.191262721800001</v>
      </c>
      <c r="G1076" s="192">
        <v>0</v>
      </c>
      <c r="H1076" s="192">
        <v>0</v>
      </c>
      <c r="I1076" s="193">
        <f t="shared" si="177"/>
        <v>0</v>
      </c>
      <c r="J1076" s="193">
        <f t="shared" si="178"/>
        <v>0</v>
      </c>
      <c r="K1076" s="138">
        <v>0</v>
      </c>
      <c r="L1076" s="192">
        <f t="shared" si="179"/>
        <v>0</v>
      </c>
      <c r="M1076" s="192">
        <f t="shared" si="180"/>
        <v>0</v>
      </c>
      <c r="N1076" s="192">
        <f t="shared" si="181"/>
        <v>0</v>
      </c>
      <c r="O1076" s="192">
        <v>7130.6268768861637</v>
      </c>
      <c r="P1076" s="192">
        <f t="shared" si="182"/>
        <v>7130.6268768861637</v>
      </c>
      <c r="Q1076" s="192">
        <f t="shared" si="183"/>
        <v>0</v>
      </c>
      <c r="R1076" s="192">
        <f t="shared" si="184"/>
        <v>0</v>
      </c>
      <c r="S1076" s="192">
        <f t="shared" si="185"/>
        <v>7130.6268768861637</v>
      </c>
      <c r="T1076" s="192">
        <f t="shared" si="186"/>
        <v>0</v>
      </c>
      <c r="U1076" s="192">
        <f t="shared" si="187"/>
        <v>0</v>
      </c>
    </row>
    <row r="1077" spans="1:21" s="137" customFormat="1" ht="12">
      <c r="A1077" s="161">
        <v>2606</v>
      </c>
      <c r="B1077" s="161" t="s">
        <v>396</v>
      </c>
      <c r="C1077" s="161" t="s">
        <v>397</v>
      </c>
      <c r="D1077" s="161" t="s">
        <v>637</v>
      </c>
      <c r="E1077" s="161" t="s">
        <v>271</v>
      </c>
      <c r="F1077" s="192">
        <v>48.927592546100001</v>
      </c>
      <c r="G1077" s="192">
        <v>0</v>
      </c>
      <c r="H1077" s="192">
        <v>0</v>
      </c>
      <c r="I1077" s="193">
        <f t="shared" si="177"/>
        <v>0</v>
      </c>
      <c r="J1077" s="193">
        <f t="shared" si="178"/>
        <v>0</v>
      </c>
      <c r="K1077" s="138">
        <v>1309.45020045</v>
      </c>
      <c r="L1077" s="192">
        <f t="shared" si="179"/>
        <v>1309.45020045</v>
      </c>
      <c r="M1077" s="192">
        <f t="shared" si="180"/>
        <v>0</v>
      </c>
      <c r="N1077" s="192">
        <f t="shared" si="181"/>
        <v>0</v>
      </c>
      <c r="O1077" s="192">
        <v>295.86292676196825</v>
      </c>
      <c r="P1077" s="192">
        <f t="shared" si="182"/>
        <v>295.86292676196825</v>
      </c>
      <c r="Q1077" s="192">
        <f t="shared" si="183"/>
        <v>0</v>
      </c>
      <c r="R1077" s="192">
        <f t="shared" si="184"/>
        <v>0</v>
      </c>
      <c r="S1077" s="192">
        <f t="shared" si="185"/>
        <v>1605.3131272119683</v>
      </c>
      <c r="T1077" s="192">
        <f t="shared" si="186"/>
        <v>0</v>
      </c>
      <c r="U1077" s="192">
        <f t="shared" si="187"/>
        <v>0</v>
      </c>
    </row>
    <row r="1078" spans="1:21" s="137" customFormat="1" ht="12">
      <c r="A1078" s="161">
        <v>2607</v>
      </c>
      <c r="B1078" s="161" t="s">
        <v>396</v>
      </c>
      <c r="C1078" s="161" t="s">
        <v>397</v>
      </c>
      <c r="D1078" s="161" t="s">
        <v>637</v>
      </c>
      <c r="E1078" s="161" t="s">
        <v>271</v>
      </c>
      <c r="F1078" s="192">
        <v>42.0152905566</v>
      </c>
      <c r="G1078" s="192">
        <v>0</v>
      </c>
      <c r="H1078" s="192">
        <v>0</v>
      </c>
      <c r="I1078" s="193">
        <f t="shared" si="177"/>
        <v>0</v>
      </c>
      <c r="J1078" s="193">
        <f t="shared" si="178"/>
        <v>0</v>
      </c>
      <c r="K1078" s="138">
        <v>1182.7309673</v>
      </c>
      <c r="L1078" s="192">
        <f t="shared" si="179"/>
        <v>1182.7309673</v>
      </c>
      <c r="M1078" s="192">
        <f t="shared" si="180"/>
        <v>0</v>
      </c>
      <c r="N1078" s="192">
        <f t="shared" si="181"/>
        <v>0</v>
      </c>
      <c r="O1078" s="192">
        <v>295.49019105101911</v>
      </c>
      <c r="P1078" s="192">
        <f t="shared" si="182"/>
        <v>295.49019105101911</v>
      </c>
      <c r="Q1078" s="192">
        <f t="shared" si="183"/>
        <v>0</v>
      </c>
      <c r="R1078" s="192">
        <f t="shared" si="184"/>
        <v>0</v>
      </c>
      <c r="S1078" s="192">
        <f t="shared" si="185"/>
        <v>1478.2211583510191</v>
      </c>
      <c r="T1078" s="192">
        <f t="shared" si="186"/>
        <v>0</v>
      </c>
      <c r="U1078" s="192">
        <f t="shared" si="187"/>
        <v>0</v>
      </c>
    </row>
    <row r="1079" spans="1:21" s="137" customFormat="1" ht="12">
      <c r="A1079" s="161">
        <v>2608</v>
      </c>
      <c r="B1079" s="161" t="s">
        <v>396</v>
      </c>
      <c r="C1079" s="161" t="s">
        <v>397</v>
      </c>
      <c r="D1079" s="161" t="s">
        <v>637</v>
      </c>
      <c r="E1079" s="161" t="s">
        <v>271</v>
      </c>
      <c r="F1079" s="192">
        <v>22.007235353700001</v>
      </c>
      <c r="G1079" s="192">
        <v>0</v>
      </c>
      <c r="H1079" s="192">
        <v>0</v>
      </c>
      <c r="I1079" s="193">
        <f t="shared" si="177"/>
        <v>0</v>
      </c>
      <c r="J1079" s="193">
        <f t="shared" si="178"/>
        <v>0</v>
      </c>
      <c r="K1079" s="138">
        <v>656.34074688800001</v>
      </c>
      <c r="L1079" s="192">
        <f t="shared" si="179"/>
        <v>656.34074688800001</v>
      </c>
      <c r="M1079" s="192">
        <f t="shared" si="180"/>
        <v>0</v>
      </c>
      <c r="N1079" s="192">
        <f t="shared" si="181"/>
        <v>0</v>
      </c>
      <c r="O1079" s="192">
        <v>19.511066055710454</v>
      </c>
      <c r="P1079" s="192">
        <f t="shared" si="182"/>
        <v>19.511066055710454</v>
      </c>
      <c r="Q1079" s="192">
        <f t="shared" si="183"/>
        <v>0</v>
      </c>
      <c r="R1079" s="192">
        <f t="shared" si="184"/>
        <v>0</v>
      </c>
      <c r="S1079" s="192">
        <f t="shared" si="185"/>
        <v>675.85181294371046</v>
      </c>
      <c r="T1079" s="192">
        <f t="shared" si="186"/>
        <v>0</v>
      </c>
      <c r="U1079" s="192">
        <f t="shared" si="187"/>
        <v>0</v>
      </c>
    </row>
    <row r="1080" spans="1:21" s="137" customFormat="1" ht="12">
      <c r="A1080" s="161">
        <v>2609</v>
      </c>
      <c r="B1080" s="161" t="s">
        <v>396</v>
      </c>
      <c r="C1080" s="161" t="s">
        <v>397</v>
      </c>
      <c r="D1080" s="161" t="s">
        <v>637</v>
      </c>
      <c r="E1080" s="161" t="s">
        <v>271</v>
      </c>
      <c r="F1080" s="192">
        <v>15.6980001225</v>
      </c>
      <c r="G1080" s="192">
        <v>0</v>
      </c>
      <c r="H1080" s="192">
        <v>0</v>
      </c>
      <c r="I1080" s="193">
        <f t="shared" si="177"/>
        <v>0</v>
      </c>
      <c r="J1080" s="193">
        <f t="shared" si="178"/>
        <v>0</v>
      </c>
      <c r="K1080" s="138">
        <v>2102.2306996500001</v>
      </c>
      <c r="L1080" s="192">
        <f t="shared" si="179"/>
        <v>2102.2306996500001</v>
      </c>
      <c r="M1080" s="192">
        <f t="shared" si="180"/>
        <v>0</v>
      </c>
      <c r="N1080" s="192">
        <f t="shared" si="181"/>
        <v>0</v>
      </c>
      <c r="O1080" s="192">
        <v>3092.3739304730029</v>
      </c>
      <c r="P1080" s="192">
        <f t="shared" si="182"/>
        <v>3092.3739304730029</v>
      </c>
      <c r="Q1080" s="192">
        <f t="shared" si="183"/>
        <v>0</v>
      </c>
      <c r="R1080" s="192">
        <f t="shared" si="184"/>
        <v>0</v>
      </c>
      <c r="S1080" s="192">
        <f t="shared" si="185"/>
        <v>5194.6046301230035</v>
      </c>
      <c r="T1080" s="192">
        <f t="shared" si="186"/>
        <v>0</v>
      </c>
      <c r="U1080" s="192">
        <f t="shared" si="187"/>
        <v>0</v>
      </c>
    </row>
    <row r="1081" spans="1:21" s="137" customFormat="1" ht="12">
      <c r="A1081" s="161">
        <v>2611</v>
      </c>
      <c r="B1081" s="161" t="s">
        <v>396</v>
      </c>
      <c r="C1081" s="161" t="s">
        <v>397</v>
      </c>
      <c r="D1081" s="161" t="s">
        <v>637</v>
      </c>
      <c r="E1081" s="161" t="s">
        <v>271</v>
      </c>
      <c r="F1081" s="192">
        <v>28.3788898285</v>
      </c>
      <c r="G1081" s="192">
        <v>0</v>
      </c>
      <c r="H1081" s="192">
        <v>0</v>
      </c>
      <c r="I1081" s="193">
        <f t="shared" si="177"/>
        <v>0</v>
      </c>
      <c r="J1081" s="193">
        <f t="shared" si="178"/>
        <v>0</v>
      </c>
      <c r="K1081" s="138">
        <v>755.03693848</v>
      </c>
      <c r="L1081" s="192">
        <f t="shared" si="179"/>
        <v>755.03693848</v>
      </c>
      <c r="M1081" s="192">
        <f t="shared" si="180"/>
        <v>0</v>
      </c>
      <c r="N1081" s="192">
        <f t="shared" si="181"/>
        <v>0</v>
      </c>
      <c r="O1081" s="192">
        <v>143.14331318237922</v>
      </c>
      <c r="P1081" s="192">
        <f t="shared" si="182"/>
        <v>143.14331318237922</v>
      </c>
      <c r="Q1081" s="192">
        <f t="shared" si="183"/>
        <v>0</v>
      </c>
      <c r="R1081" s="192">
        <f t="shared" si="184"/>
        <v>0</v>
      </c>
      <c r="S1081" s="192">
        <f t="shared" si="185"/>
        <v>898.18025166237919</v>
      </c>
      <c r="T1081" s="192">
        <f t="shared" si="186"/>
        <v>0</v>
      </c>
      <c r="U1081" s="192">
        <f t="shared" si="187"/>
        <v>0</v>
      </c>
    </row>
    <row r="1082" spans="1:21" s="137" customFormat="1" ht="12">
      <c r="A1082" s="161">
        <v>2612</v>
      </c>
      <c r="B1082" s="161" t="s">
        <v>396</v>
      </c>
      <c r="C1082" s="161" t="s">
        <v>397</v>
      </c>
      <c r="D1082" s="161" t="s">
        <v>638</v>
      </c>
      <c r="E1082" s="161" t="s">
        <v>271</v>
      </c>
      <c r="F1082" s="192">
        <v>49.276507481899998</v>
      </c>
      <c r="G1082" s="192">
        <v>0</v>
      </c>
      <c r="H1082" s="192">
        <v>0</v>
      </c>
      <c r="I1082" s="193">
        <f t="shared" si="177"/>
        <v>0</v>
      </c>
      <c r="J1082" s="193">
        <f t="shared" si="178"/>
        <v>0</v>
      </c>
      <c r="K1082" s="138">
        <v>1105.24084986</v>
      </c>
      <c r="L1082" s="192">
        <f t="shared" si="179"/>
        <v>1105.24084986</v>
      </c>
      <c r="M1082" s="192">
        <f t="shared" si="180"/>
        <v>0</v>
      </c>
      <c r="N1082" s="192">
        <f t="shared" si="181"/>
        <v>0</v>
      </c>
      <c r="O1082" s="192">
        <v>101.32383715530128</v>
      </c>
      <c r="P1082" s="192">
        <f t="shared" si="182"/>
        <v>101.32383715530128</v>
      </c>
      <c r="Q1082" s="192">
        <f t="shared" si="183"/>
        <v>0</v>
      </c>
      <c r="R1082" s="192">
        <f t="shared" si="184"/>
        <v>0</v>
      </c>
      <c r="S1082" s="192">
        <f t="shared" si="185"/>
        <v>1206.5646870153014</v>
      </c>
      <c r="T1082" s="192">
        <f t="shared" si="186"/>
        <v>0</v>
      </c>
      <c r="U1082" s="192">
        <f t="shared" si="187"/>
        <v>0</v>
      </c>
    </row>
    <row r="1083" spans="1:21" s="137" customFormat="1" ht="12">
      <c r="A1083" s="161">
        <v>2613</v>
      </c>
      <c r="B1083" s="161" t="s">
        <v>396</v>
      </c>
      <c r="C1083" s="161" t="s">
        <v>397</v>
      </c>
      <c r="D1083" s="161" t="s">
        <v>638</v>
      </c>
      <c r="E1083" s="161" t="s">
        <v>271</v>
      </c>
      <c r="F1083" s="192">
        <v>36.999553123799998</v>
      </c>
      <c r="G1083" s="192">
        <v>0</v>
      </c>
      <c r="H1083" s="192">
        <v>0</v>
      </c>
      <c r="I1083" s="193">
        <f t="shared" si="177"/>
        <v>0</v>
      </c>
      <c r="J1083" s="193">
        <f t="shared" si="178"/>
        <v>0</v>
      </c>
      <c r="K1083" s="138">
        <v>830.23320777399999</v>
      </c>
      <c r="L1083" s="192">
        <f t="shared" si="179"/>
        <v>830.23320777399999</v>
      </c>
      <c r="M1083" s="192">
        <f t="shared" si="180"/>
        <v>0</v>
      </c>
      <c r="N1083" s="192">
        <f t="shared" si="181"/>
        <v>0</v>
      </c>
      <c r="O1083" s="192">
        <v>207.51054302977329</v>
      </c>
      <c r="P1083" s="192">
        <f t="shared" si="182"/>
        <v>207.51054302977329</v>
      </c>
      <c r="Q1083" s="192">
        <f t="shared" si="183"/>
        <v>0</v>
      </c>
      <c r="R1083" s="192">
        <f t="shared" si="184"/>
        <v>0</v>
      </c>
      <c r="S1083" s="192">
        <f t="shared" si="185"/>
        <v>1037.7437508037733</v>
      </c>
      <c r="T1083" s="192">
        <f t="shared" si="186"/>
        <v>0</v>
      </c>
      <c r="U1083" s="192">
        <f t="shared" si="187"/>
        <v>0</v>
      </c>
    </row>
    <row r="1084" spans="1:21" s="137" customFormat="1" ht="12">
      <c r="A1084" s="161">
        <v>2614</v>
      </c>
      <c r="B1084" s="161" t="s">
        <v>396</v>
      </c>
      <c r="C1084" s="161" t="s">
        <v>397</v>
      </c>
      <c r="D1084" s="161" t="s">
        <v>638</v>
      </c>
      <c r="E1084" s="161" t="s">
        <v>271</v>
      </c>
      <c r="F1084" s="192">
        <v>62.659208903100001</v>
      </c>
      <c r="G1084" s="192">
        <v>0</v>
      </c>
      <c r="H1084" s="192">
        <v>0</v>
      </c>
      <c r="I1084" s="193">
        <f t="shared" si="177"/>
        <v>0</v>
      </c>
      <c r="J1084" s="193">
        <f t="shared" si="178"/>
        <v>0</v>
      </c>
      <c r="K1084" s="138">
        <v>920.13104862600005</v>
      </c>
      <c r="L1084" s="192">
        <f t="shared" si="179"/>
        <v>920.13104862600005</v>
      </c>
      <c r="M1084" s="192">
        <f t="shared" si="180"/>
        <v>0</v>
      </c>
      <c r="N1084" s="192">
        <f t="shared" si="181"/>
        <v>0</v>
      </c>
      <c r="O1084" s="192">
        <v>263.86297635359358</v>
      </c>
      <c r="P1084" s="192">
        <f t="shared" si="182"/>
        <v>263.86297635359358</v>
      </c>
      <c r="Q1084" s="192">
        <f t="shared" si="183"/>
        <v>0</v>
      </c>
      <c r="R1084" s="192">
        <f t="shared" si="184"/>
        <v>0</v>
      </c>
      <c r="S1084" s="192">
        <f t="shared" si="185"/>
        <v>1183.9940249795936</v>
      </c>
      <c r="T1084" s="192">
        <f t="shared" si="186"/>
        <v>0</v>
      </c>
      <c r="U1084" s="192">
        <f t="shared" si="187"/>
        <v>0</v>
      </c>
    </row>
    <row r="1085" spans="1:21" s="137" customFormat="1" ht="12">
      <c r="A1085" s="161">
        <v>2615</v>
      </c>
      <c r="B1085" s="161" t="s">
        <v>396</v>
      </c>
      <c r="C1085" s="161" t="s">
        <v>397</v>
      </c>
      <c r="D1085" s="161" t="s">
        <v>639</v>
      </c>
      <c r="E1085" s="161" t="s">
        <v>271</v>
      </c>
      <c r="F1085" s="192">
        <v>17.850271658499999</v>
      </c>
      <c r="G1085" s="192">
        <v>0</v>
      </c>
      <c r="H1085" s="192">
        <v>0</v>
      </c>
      <c r="I1085" s="193">
        <f t="shared" si="177"/>
        <v>0</v>
      </c>
      <c r="J1085" s="193">
        <f t="shared" si="178"/>
        <v>0</v>
      </c>
      <c r="K1085" s="138">
        <v>858.75694182899997</v>
      </c>
      <c r="L1085" s="192">
        <f t="shared" si="179"/>
        <v>858.75694182899997</v>
      </c>
      <c r="M1085" s="192">
        <f t="shared" si="180"/>
        <v>0</v>
      </c>
      <c r="N1085" s="192">
        <f t="shared" si="181"/>
        <v>0</v>
      </c>
      <c r="O1085" s="192">
        <v>550.64124093865541</v>
      </c>
      <c r="P1085" s="192">
        <f t="shared" si="182"/>
        <v>550.64124093865541</v>
      </c>
      <c r="Q1085" s="192">
        <f t="shared" si="183"/>
        <v>0</v>
      </c>
      <c r="R1085" s="192">
        <f t="shared" si="184"/>
        <v>0</v>
      </c>
      <c r="S1085" s="192">
        <f t="shared" si="185"/>
        <v>1409.3981827676553</v>
      </c>
      <c r="T1085" s="192">
        <f t="shared" si="186"/>
        <v>0</v>
      </c>
      <c r="U1085" s="192">
        <f t="shared" si="187"/>
        <v>0</v>
      </c>
    </row>
    <row r="1086" spans="1:21" s="137" customFormat="1" ht="12">
      <c r="A1086" s="161">
        <v>2616</v>
      </c>
      <c r="B1086" s="161" t="s">
        <v>396</v>
      </c>
      <c r="C1086" s="161" t="s">
        <v>397</v>
      </c>
      <c r="D1086" s="161" t="s">
        <v>639</v>
      </c>
      <c r="E1086" s="161" t="s">
        <v>271</v>
      </c>
      <c r="F1086" s="192">
        <v>19.253715174300002</v>
      </c>
      <c r="G1086" s="192">
        <v>0</v>
      </c>
      <c r="H1086" s="192">
        <v>0</v>
      </c>
      <c r="I1086" s="193">
        <f t="shared" si="177"/>
        <v>0</v>
      </c>
      <c r="J1086" s="193">
        <f t="shared" si="178"/>
        <v>0</v>
      </c>
      <c r="K1086" s="138">
        <v>551.78324152599998</v>
      </c>
      <c r="L1086" s="192">
        <f t="shared" si="179"/>
        <v>551.78324152599998</v>
      </c>
      <c r="M1086" s="192">
        <f t="shared" si="180"/>
        <v>0</v>
      </c>
      <c r="N1086" s="192">
        <f t="shared" si="181"/>
        <v>0</v>
      </c>
      <c r="O1086" s="192">
        <v>301.20489208963147</v>
      </c>
      <c r="P1086" s="192">
        <f t="shared" si="182"/>
        <v>301.20489208963147</v>
      </c>
      <c r="Q1086" s="192">
        <f t="shared" si="183"/>
        <v>0</v>
      </c>
      <c r="R1086" s="192">
        <f t="shared" si="184"/>
        <v>0</v>
      </c>
      <c r="S1086" s="192">
        <f t="shared" si="185"/>
        <v>852.98813361563145</v>
      </c>
      <c r="T1086" s="192">
        <f t="shared" si="186"/>
        <v>0</v>
      </c>
      <c r="U1086" s="192">
        <f t="shared" si="187"/>
        <v>0</v>
      </c>
    </row>
    <row r="1087" spans="1:21" s="137" customFormat="1" ht="12">
      <c r="A1087" s="161">
        <v>2617</v>
      </c>
      <c r="B1087" s="161" t="s">
        <v>396</v>
      </c>
      <c r="C1087" s="161" t="s">
        <v>397</v>
      </c>
      <c r="D1087" s="161" t="s">
        <v>639</v>
      </c>
      <c r="E1087" s="161" t="s">
        <v>271</v>
      </c>
      <c r="F1087" s="192">
        <v>32.188555746900001</v>
      </c>
      <c r="G1087" s="192">
        <v>0</v>
      </c>
      <c r="H1087" s="192">
        <v>0</v>
      </c>
      <c r="I1087" s="193">
        <f t="shared" si="177"/>
        <v>0</v>
      </c>
      <c r="J1087" s="193">
        <f t="shared" si="178"/>
        <v>0</v>
      </c>
      <c r="K1087" s="138">
        <v>1112.3150369800001</v>
      </c>
      <c r="L1087" s="192">
        <f t="shared" si="179"/>
        <v>1112.3150369800001</v>
      </c>
      <c r="M1087" s="192">
        <f t="shared" si="180"/>
        <v>0</v>
      </c>
      <c r="N1087" s="192">
        <f t="shared" si="181"/>
        <v>0</v>
      </c>
      <c r="O1087" s="192">
        <v>305.59203566713654</v>
      </c>
      <c r="P1087" s="192">
        <f t="shared" si="182"/>
        <v>305.59203566713654</v>
      </c>
      <c r="Q1087" s="192">
        <f t="shared" si="183"/>
        <v>0</v>
      </c>
      <c r="R1087" s="192">
        <f t="shared" si="184"/>
        <v>0</v>
      </c>
      <c r="S1087" s="192">
        <f t="shared" si="185"/>
        <v>1417.9070726471366</v>
      </c>
      <c r="T1087" s="192">
        <f t="shared" si="186"/>
        <v>0</v>
      </c>
      <c r="U1087" s="192">
        <f t="shared" si="187"/>
        <v>0</v>
      </c>
    </row>
    <row r="1088" spans="1:21" s="137" customFormat="1" ht="12">
      <c r="A1088" s="161">
        <v>2618</v>
      </c>
      <c r="B1088" s="161" t="s">
        <v>396</v>
      </c>
      <c r="C1088" s="161" t="s">
        <v>397</v>
      </c>
      <c r="D1088" s="161" t="s">
        <v>639</v>
      </c>
      <c r="E1088" s="161" t="s">
        <v>271</v>
      </c>
      <c r="F1088" s="192">
        <v>13.4769589083</v>
      </c>
      <c r="G1088" s="192">
        <v>0</v>
      </c>
      <c r="H1088" s="192">
        <v>0</v>
      </c>
      <c r="I1088" s="193">
        <f t="shared" si="177"/>
        <v>0</v>
      </c>
      <c r="J1088" s="193">
        <f t="shared" si="178"/>
        <v>0</v>
      </c>
      <c r="K1088" s="138">
        <v>0</v>
      </c>
      <c r="L1088" s="192">
        <f t="shared" si="179"/>
        <v>0</v>
      </c>
      <c r="M1088" s="192">
        <f t="shared" si="180"/>
        <v>0</v>
      </c>
      <c r="N1088" s="192">
        <f t="shared" si="181"/>
        <v>0</v>
      </c>
      <c r="O1088" s="192">
        <v>1091.7758517359873</v>
      </c>
      <c r="P1088" s="192">
        <f t="shared" si="182"/>
        <v>1091.7758517359873</v>
      </c>
      <c r="Q1088" s="192">
        <f t="shared" si="183"/>
        <v>0</v>
      </c>
      <c r="R1088" s="192">
        <f t="shared" si="184"/>
        <v>0</v>
      </c>
      <c r="S1088" s="192">
        <f t="shared" si="185"/>
        <v>1091.7758517359873</v>
      </c>
      <c r="T1088" s="192">
        <f t="shared" si="186"/>
        <v>0</v>
      </c>
      <c r="U1088" s="192">
        <f t="shared" si="187"/>
        <v>0</v>
      </c>
    </row>
    <row r="1089" spans="1:21" s="137" customFormat="1" ht="12">
      <c r="A1089" s="161">
        <v>2619</v>
      </c>
      <c r="B1089" s="161" t="s">
        <v>396</v>
      </c>
      <c r="C1089" s="161" t="s">
        <v>397</v>
      </c>
      <c r="D1089" s="161" t="s">
        <v>626</v>
      </c>
      <c r="E1089" s="161" t="s">
        <v>271</v>
      </c>
      <c r="F1089" s="192">
        <v>32.481278944000003</v>
      </c>
      <c r="G1089" s="192">
        <v>0</v>
      </c>
      <c r="H1089" s="192">
        <v>0</v>
      </c>
      <c r="I1089" s="193">
        <f t="shared" si="177"/>
        <v>0</v>
      </c>
      <c r="J1089" s="193">
        <f t="shared" si="178"/>
        <v>0</v>
      </c>
      <c r="K1089" s="138">
        <v>1163.8613765800001</v>
      </c>
      <c r="L1089" s="192">
        <f t="shared" si="179"/>
        <v>1163.8613765800001</v>
      </c>
      <c r="M1089" s="192">
        <f t="shared" si="180"/>
        <v>0</v>
      </c>
      <c r="N1089" s="192">
        <f t="shared" si="181"/>
        <v>0</v>
      </c>
      <c r="O1089" s="192">
        <v>731.99684862256163</v>
      </c>
      <c r="P1089" s="192">
        <f t="shared" si="182"/>
        <v>731.99684862256163</v>
      </c>
      <c r="Q1089" s="192">
        <f t="shared" si="183"/>
        <v>0</v>
      </c>
      <c r="R1089" s="192">
        <f t="shared" si="184"/>
        <v>0</v>
      </c>
      <c r="S1089" s="192">
        <f t="shared" si="185"/>
        <v>1895.8582252025617</v>
      </c>
      <c r="T1089" s="192">
        <f t="shared" si="186"/>
        <v>0</v>
      </c>
      <c r="U1089" s="192">
        <f t="shared" si="187"/>
        <v>0</v>
      </c>
    </row>
    <row r="1090" spans="1:21" s="137" customFormat="1" ht="12">
      <c r="A1090" s="161">
        <v>2620</v>
      </c>
      <c r="B1090" s="161" t="s">
        <v>396</v>
      </c>
      <c r="C1090" s="161" t="s">
        <v>397</v>
      </c>
      <c r="D1090" s="161" t="s">
        <v>626</v>
      </c>
      <c r="E1090" s="161" t="s">
        <v>271</v>
      </c>
      <c r="F1090" s="192">
        <v>33.698510129900001</v>
      </c>
      <c r="G1090" s="192">
        <v>0</v>
      </c>
      <c r="H1090" s="192">
        <v>0</v>
      </c>
      <c r="I1090" s="193">
        <f t="shared" si="177"/>
        <v>0</v>
      </c>
      <c r="J1090" s="193">
        <f t="shared" si="178"/>
        <v>0</v>
      </c>
      <c r="K1090" s="138">
        <v>1057.7317727100001</v>
      </c>
      <c r="L1090" s="192">
        <f t="shared" si="179"/>
        <v>1057.7317727100001</v>
      </c>
      <c r="M1090" s="192">
        <f t="shared" si="180"/>
        <v>0</v>
      </c>
      <c r="N1090" s="192">
        <f t="shared" si="181"/>
        <v>0</v>
      </c>
      <c r="O1090" s="192">
        <v>310.35914505657536</v>
      </c>
      <c r="P1090" s="192">
        <f t="shared" si="182"/>
        <v>310.35914505657536</v>
      </c>
      <c r="Q1090" s="192">
        <f t="shared" si="183"/>
        <v>0</v>
      </c>
      <c r="R1090" s="192">
        <f t="shared" si="184"/>
        <v>0</v>
      </c>
      <c r="S1090" s="192">
        <f t="shared" si="185"/>
        <v>1368.0909177665753</v>
      </c>
      <c r="T1090" s="192">
        <f t="shared" si="186"/>
        <v>0</v>
      </c>
      <c r="U1090" s="192">
        <f t="shared" si="187"/>
        <v>0</v>
      </c>
    </row>
    <row r="1091" spans="1:21" s="137" customFormat="1" ht="12">
      <c r="A1091" s="161">
        <v>2621</v>
      </c>
      <c r="B1091" s="161" t="s">
        <v>396</v>
      </c>
      <c r="C1091" s="161" t="s">
        <v>397</v>
      </c>
      <c r="D1091" s="161" t="s">
        <v>626</v>
      </c>
      <c r="E1091" s="161" t="s">
        <v>271</v>
      </c>
      <c r="F1091" s="192">
        <v>18.972390921199999</v>
      </c>
      <c r="G1091" s="192">
        <v>0</v>
      </c>
      <c r="H1091" s="192">
        <v>0</v>
      </c>
      <c r="I1091" s="193">
        <f t="shared" si="177"/>
        <v>0</v>
      </c>
      <c r="J1091" s="193">
        <f t="shared" si="178"/>
        <v>0</v>
      </c>
      <c r="K1091" s="138">
        <v>665.395103081</v>
      </c>
      <c r="L1091" s="192">
        <f t="shared" si="179"/>
        <v>665.395103081</v>
      </c>
      <c r="M1091" s="192">
        <f t="shared" si="180"/>
        <v>0</v>
      </c>
      <c r="N1091" s="192">
        <f t="shared" si="181"/>
        <v>0</v>
      </c>
      <c r="O1091" s="192">
        <v>79.706636858363737</v>
      </c>
      <c r="P1091" s="192">
        <f t="shared" si="182"/>
        <v>79.706636858363737</v>
      </c>
      <c r="Q1091" s="192">
        <f t="shared" si="183"/>
        <v>0</v>
      </c>
      <c r="R1091" s="192">
        <f t="shared" si="184"/>
        <v>0</v>
      </c>
      <c r="S1091" s="192">
        <f t="shared" si="185"/>
        <v>745.10173993936371</v>
      </c>
      <c r="T1091" s="192">
        <f t="shared" si="186"/>
        <v>0</v>
      </c>
      <c r="U1091" s="192">
        <f t="shared" si="187"/>
        <v>0</v>
      </c>
    </row>
    <row r="1092" spans="1:21" s="137" customFormat="1" ht="12">
      <c r="A1092" s="161">
        <v>2622</v>
      </c>
      <c r="B1092" s="161" t="s">
        <v>396</v>
      </c>
      <c r="C1092" s="161" t="s">
        <v>397</v>
      </c>
      <c r="D1092" s="161" t="s">
        <v>640</v>
      </c>
      <c r="E1092" s="161" t="s">
        <v>271</v>
      </c>
      <c r="F1092" s="192">
        <v>89.240900111499997</v>
      </c>
      <c r="G1092" s="192">
        <v>0</v>
      </c>
      <c r="H1092" s="192">
        <v>0</v>
      </c>
      <c r="I1092" s="193">
        <f t="shared" si="177"/>
        <v>0</v>
      </c>
      <c r="J1092" s="193">
        <f t="shared" si="178"/>
        <v>0</v>
      </c>
      <c r="K1092" s="138">
        <v>1031.0833248700001</v>
      </c>
      <c r="L1092" s="192">
        <f t="shared" si="179"/>
        <v>1031.0833248700001</v>
      </c>
      <c r="M1092" s="192">
        <f t="shared" si="180"/>
        <v>0</v>
      </c>
      <c r="N1092" s="192">
        <f t="shared" si="181"/>
        <v>0</v>
      </c>
      <c r="O1092" s="192">
        <v>644.77122386874794</v>
      </c>
      <c r="P1092" s="192">
        <f t="shared" si="182"/>
        <v>644.77122386874794</v>
      </c>
      <c r="Q1092" s="192">
        <f t="shared" si="183"/>
        <v>0</v>
      </c>
      <c r="R1092" s="192">
        <f t="shared" si="184"/>
        <v>0</v>
      </c>
      <c r="S1092" s="192">
        <f t="shared" si="185"/>
        <v>1675.854548738748</v>
      </c>
      <c r="T1092" s="192">
        <f t="shared" si="186"/>
        <v>0</v>
      </c>
      <c r="U1092" s="192">
        <f t="shared" si="187"/>
        <v>0</v>
      </c>
    </row>
    <row r="1093" spans="1:21" s="137" customFormat="1" ht="12">
      <c r="A1093" s="161">
        <v>2623</v>
      </c>
      <c r="B1093" s="161" t="s">
        <v>396</v>
      </c>
      <c r="C1093" s="161" t="s">
        <v>397</v>
      </c>
      <c r="D1093" s="161" t="s">
        <v>640</v>
      </c>
      <c r="E1093" s="161" t="s">
        <v>271</v>
      </c>
      <c r="F1093" s="192">
        <v>57.314465371899999</v>
      </c>
      <c r="G1093" s="192">
        <v>0</v>
      </c>
      <c r="H1093" s="192">
        <v>0</v>
      </c>
      <c r="I1093" s="193">
        <f t="shared" si="177"/>
        <v>0</v>
      </c>
      <c r="J1093" s="193">
        <f t="shared" si="178"/>
        <v>0</v>
      </c>
      <c r="K1093" s="138">
        <v>1290.1667357900001</v>
      </c>
      <c r="L1093" s="192">
        <f t="shared" si="179"/>
        <v>1290.1667357900001</v>
      </c>
      <c r="M1093" s="192">
        <f t="shared" si="180"/>
        <v>0</v>
      </c>
      <c r="N1093" s="192">
        <f t="shared" si="181"/>
        <v>0</v>
      </c>
      <c r="O1093" s="192">
        <v>306.65031226730827</v>
      </c>
      <c r="P1093" s="192">
        <f t="shared" si="182"/>
        <v>306.65031226730827</v>
      </c>
      <c r="Q1093" s="192">
        <f t="shared" si="183"/>
        <v>0</v>
      </c>
      <c r="R1093" s="192">
        <f t="shared" si="184"/>
        <v>0</v>
      </c>
      <c r="S1093" s="192">
        <f t="shared" si="185"/>
        <v>1596.8170480573083</v>
      </c>
      <c r="T1093" s="192">
        <f t="shared" si="186"/>
        <v>0</v>
      </c>
      <c r="U1093" s="192">
        <f t="shared" si="187"/>
        <v>0</v>
      </c>
    </row>
    <row r="1094" spans="1:21" s="137" customFormat="1" ht="12">
      <c r="A1094" s="161">
        <v>2624</v>
      </c>
      <c r="B1094" s="161" t="s">
        <v>396</v>
      </c>
      <c r="C1094" s="161" t="s">
        <v>397</v>
      </c>
      <c r="D1094" s="161" t="s">
        <v>637</v>
      </c>
      <c r="E1094" s="161" t="s">
        <v>271</v>
      </c>
      <c r="F1094" s="192">
        <v>21.934037311200001</v>
      </c>
      <c r="G1094" s="192">
        <v>0</v>
      </c>
      <c r="H1094" s="192">
        <v>0</v>
      </c>
      <c r="I1094" s="193">
        <f t="shared" si="177"/>
        <v>0</v>
      </c>
      <c r="J1094" s="193">
        <f t="shared" si="178"/>
        <v>0</v>
      </c>
      <c r="K1094" s="138">
        <v>189.96867583400001</v>
      </c>
      <c r="L1094" s="192">
        <f t="shared" si="179"/>
        <v>189.96867583400001</v>
      </c>
      <c r="M1094" s="192">
        <f t="shared" si="180"/>
        <v>0</v>
      </c>
      <c r="N1094" s="192">
        <f t="shared" si="181"/>
        <v>0</v>
      </c>
      <c r="O1094" s="192">
        <v>1755.1359970097383</v>
      </c>
      <c r="P1094" s="192">
        <f t="shared" si="182"/>
        <v>1755.1359970097383</v>
      </c>
      <c r="Q1094" s="192">
        <f t="shared" si="183"/>
        <v>0</v>
      </c>
      <c r="R1094" s="192">
        <f t="shared" si="184"/>
        <v>0</v>
      </c>
      <c r="S1094" s="192">
        <f t="shared" si="185"/>
        <v>1945.1046728437382</v>
      </c>
      <c r="T1094" s="192">
        <f t="shared" si="186"/>
        <v>0</v>
      </c>
      <c r="U1094" s="192">
        <f t="shared" si="187"/>
        <v>0</v>
      </c>
    </row>
    <row r="1095" spans="1:21" s="137" customFormat="1" ht="12">
      <c r="A1095" s="161">
        <v>2625</v>
      </c>
      <c r="B1095" s="161" t="s">
        <v>396</v>
      </c>
      <c r="C1095" s="161" t="s">
        <v>397</v>
      </c>
      <c r="D1095" s="161" t="s">
        <v>637</v>
      </c>
      <c r="E1095" s="161" t="s">
        <v>271</v>
      </c>
      <c r="F1095" s="192">
        <v>14.477837210200001</v>
      </c>
      <c r="G1095" s="192">
        <v>0</v>
      </c>
      <c r="H1095" s="192">
        <v>0</v>
      </c>
      <c r="I1095" s="193">
        <f t="shared" si="177"/>
        <v>0</v>
      </c>
      <c r="J1095" s="193">
        <f t="shared" si="178"/>
        <v>0</v>
      </c>
      <c r="K1095" s="138">
        <v>346.51603909599999</v>
      </c>
      <c r="L1095" s="192">
        <f t="shared" si="179"/>
        <v>346.51603909599999</v>
      </c>
      <c r="M1095" s="192">
        <f t="shared" si="180"/>
        <v>0</v>
      </c>
      <c r="N1095" s="192">
        <f t="shared" si="181"/>
        <v>0</v>
      </c>
      <c r="O1095" s="192">
        <v>365.54619605884534</v>
      </c>
      <c r="P1095" s="192">
        <f t="shared" si="182"/>
        <v>365.54619605884534</v>
      </c>
      <c r="Q1095" s="192">
        <f t="shared" si="183"/>
        <v>0</v>
      </c>
      <c r="R1095" s="192">
        <f t="shared" si="184"/>
        <v>0</v>
      </c>
      <c r="S1095" s="192">
        <f t="shared" si="185"/>
        <v>712.06223515484533</v>
      </c>
      <c r="T1095" s="192">
        <f t="shared" si="186"/>
        <v>0</v>
      </c>
      <c r="U1095" s="192">
        <f t="shared" si="187"/>
        <v>0</v>
      </c>
    </row>
    <row r="1096" spans="1:21" s="137" customFormat="1" ht="12">
      <c r="A1096" s="161">
        <v>2626</v>
      </c>
      <c r="B1096" s="161" t="s">
        <v>396</v>
      </c>
      <c r="C1096" s="161" t="s">
        <v>397</v>
      </c>
      <c r="D1096" s="161" t="s">
        <v>637</v>
      </c>
      <c r="E1096" s="161" t="s">
        <v>271</v>
      </c>
      <c r="F1096" s="192">
        <v>10.7663780741</v>
      </c>
      <c r="G1096" s="192">
        <v>0</v>
      </c>
      <c r="H1096" s="192">
        <v>0</v>
      </c>
      <c r="I1096" s="193">
        <f t="shared" si="177"/>
        <v>0</v>
      </c>
      <c r="J1096" s="193">
        <f t="shared" si="178"/>
        <v>0</v>
      </c>
      <c r="K1096" s="138">
        <v>753.03780658300002</v>
      </c>
      <c r="L1096" s="192">
        <f t="shared" si="179"/>
        <v>753.03780658300002</v>
      </c>
      <c r="M1096" s="192">
        <f t="shared" si="180"/>
        <v>0</v>
      </c>
      <c r="N1096" s="192">
        <f t="shared" si="181"/>
        <v>0</v>
      </c>
      <c r="O1096" s="192">
        <v>128.25631198036572</v>
      </c>
      <c r="P1096" s="192">
        <f t="shared" si="182"/>
        <v>128.25631198036572</v>
      </c>
      <c r="Q1096" s="192">
        <f t="shared" si="183"/>
        <v>0</v>
      </c>
      <c r="R1096" s="192">
        <f t="shared" si="184"/>
        <v>0</v>
      </c>
      <c r="S1096" s="192">
        <f t="shared" si="185"/>
        <v>881.29411856336571</v>
      </c>
      <c r="T1096" s="192">
        <f t="shared" si="186"/>
        <v>0</v>
      </c>
      <c r="U1096" s="192">
        <f t="shared" si="187"/>
        <v>0</v>
      </c>
    </row>
    <row r="1097" spans="1:21" s="137" customFormat="1" ht="12">
      <c r="A1097" s="161">
        <v>2627</v>
      </c>
      <c r="B1097" s="161" t="s">
        <v>396</v>
      </c>
      <c r="C1097" s="161" t="s">
        <v>397</v>
      </c>
      <c r="D1097" s="161" t="s">
        <v>637</v>
      </c>
      <c r="E1097" s="161" t="s">
        <v>271</v>
      </c>
      <c r="F1097" s="192">
        <v>20.080411690199998</v>
      </c>
      <c r="G1097" s="192">
        <v>0</v>
      </c>
      <c r="H1097" s="192">
        <v>0</v>
      </c>
      <c r="I1097" s="193">
        <f t="shared" si="177"/>
        <v>0</v>
      </c>
      <c r="J1097" s="193">
        <f t="shared" si="178"/>
        <v>0</v>
      </c>
      <c r="K1097" s="138">
        <v>546.42140489500002</v>
      </c>
      <c r="L1097" s="192">
        <f t="shared" si="179"/>
        <v>546.42140489500002</v>
      </c>
      <c r="M1097" s="192">
        <f t="shared" si="180"/>
        <v>0</v>
      </c>
      <c r="N1097" s="192">
        <f t="shared" si="181"/>
        <v>0</v>
      </c>
      <c r="O1097" s="192">
        <v>189.89534130222958</v>
      </c>
      <c r="P1097" s="192">
        <f t="shared" si="182"/>
        <v>189.89534130222958</v>
      </c>
      <c r="Q1097" s="192">
        <f t="shared" si="183"/>
        <v>0</v>
      </c>
      <c r="R1097" s="192">
        <f t="shared" si="184"/>
        <v>0</v>
      </c>
      <c r="S1097" s="192">
        <f t="shared" si="185"/>
        <v>736.31674619722958</v>
      </c>
      <c r="T1097" s="192">
        <f t="shared" si="186"/>
        <v>0</v>
      </c>
      <c r="U1097" s="192">
        <f t="shared" si="187"/>
        <v>0</v>
      </c>
    </row>
    <row r="1098" spans="1:21" s="137" customFormat="1" ht="12">
      <c r="A1098" s="161">
        <v>2628</v>
      </c>
      <c r="B1098" s="161" t="s">
        <v>396</v>
      </c>
      <c r="C1098" s="161" t="s">
        <v>397</v>
      </c>
      <c r="D1098" s="161" t="s">
        <v>637</v>
      </c>
      <c r="E1098" s="161" t="s">
        <v>271</v>
      </c>
      <c r="F1098" s="192">
        <v>14.8167577153</v>
      </c>
      <c r="G1098" s="192">
        <v>0</v>
      </c>
      <c r="H1098" s="192">
        <v>0</v>
      </c>
      <c r="I1098" s="193">
        <f t="shared" ref="I1098:I1161" si="188">IF(G1098&gt;0,G1098/F1098,0)</f>
        <v>0</v>
      </c>
      <c r="J1098" s="193">
        <f t="shared" ref="J1098:J1161" si="189">IF(E1098="Greenfield",1-I1098,0)</f>
        <v>0</v>
      </c>
      <c r="K1098" s="138">
        <v>602.58193836199996</v>
      </c>
      <c r="L1098" s="192">
        <f t="shared" ref="L1098:L1161" si="190">IF($E1098="Established",$K1098,0)</f>
        <v>602.58193836199996</v>
      </c>
      <c r="M1098" s="192">
        <f t="shared" ref="M1098:M1161" si="191">IF($E1098="Greenfield",$K1098*I1098,0)</f>
        <v>0</v>
      </c>
      <c r="N1098" s="192">
        <f t="shared" ref="N1098:N1161" si="192">IF($E1098="Greenfield",$K1098*J1098,0)</f>
        <v>0</v>
      </c>
      <c r="O1098" s="192">
        <v>36.436698139080789</v>
      </c>
      <c r="P1098" s="192">
        <f t="shared" ref="P1098:P1161" si="193">IF($E1098="Established",$O1098,0)</f>
        <v>36.436698139080789</v>
      </c>
      <c r="Q1098" s="192">
        <f t="shared" ref="Q1098:Q1161" si="194">IF($E1098="Greenfield",$O1098*I1098,0)</f>
        <v>0</v>
      </c>
      <c r="R1098" s="192">
        <f t="shared" ref="R1098:R1161" si="195">IF($E1098="Greenfield",$O1098*J1098,0)</f>
        <v>0</v>
      </c>
      <c r="S1098" s="192">
        <f t="shared" ref="S1098:S1161" si="196">L1098+P1098</f>
        <v>639.01863650108078</v>
      </c>
      <c r="T1098" s="192">
        <f t="shared" ref="T1098:T1161" si="197">M1098+Q1098</f>
        <v>0</v>
      </c>
      <c r="U1098" s="192">
        <f t="shared" ref="U1098:U1161" si="198">N1098+R1098</f>
        <v>0</v>
      </c>
    </row>
    <row r="1099" spans="1:21" s="137" customFormat="1" ht="12">
      <c r="A1099" s="161">
        <v>2629</v>
      </c>
      <c r="B1099" s="161" t="s">
        <v>396</v>
      </c>
      <c r="C1099" s="161" t="s">
        <v>397</v>
      </c>
      <c r="D1099" s="161" t="s">
        <v>638</v>
      </c>
      <c r="E1099" s="161" t="s">
        <v>271</v>
      </c>
      <c r="F1099" s="192">
        <v>19.286368432900002</v>
      </c>
      <c r="G1099" s="192">
        <v>0</v>
      </c>
      <c r="H1099" s="192">
        <v>0</v>
      </c>
      <c r="I1099" s="193">
        <f t="shared" si="188"/>
        <v>0</v>
      </c>
      <c r="J1099" s="193">
        <f t="shared" si="189"/>
        <v>0</v>
      </c>
      <c r="K1099" s="138">
        <v>827.31641930000001</v>
      </c>
      <c r="L1099" s="192">
        <f t="shared" si="190"/>
        <v>827.31641930000001</v>
      </c>
      <c r="M1099" s="192">
        <f t="shared" si="191"/>
        <v>0</v>
      </c>
      <c r="N1099" s="192">
        <f t="shared" si="192"/>
        <v>0</v>
      </c>
      <c r="O1099" s="192">
        <v>21.792927710747552</v>
      </c>
      <c r="P1099" s="192">
        <f t="shared" si="193"/>
        <v>21.792927710747552</v>
      </c>
      <c r="Q1099" s="192">
        <f t="shared" si="194"/>
        <v>0</v>
      </c>
      <c r="R1099" s="192">
        <f t="shared" si="195"/>
        <v>0</v>
      </c>
      <c r="S1099" s="192">
        <f t="shared" si="196"/>
        <v>849.10934701074757</v>
      </c>
      <c r="T1099" s="192">
        <f t="shared" si="197"/>
        <v>0</v>
      </c>
      <c r="U1099" s="192">
        <f t="shared" si="198"/>
        <v>0</v>
      </c>
    </row>
    <row r="1100" spans="1:21" s="137" customFormat="1" ht="12">
      <c r="A1100" s="161">
        <v>2630</v>
      </c>
      <c r="B1100" s="161" t="s">
        <v>396</v>
      </c>
      <c r="C1100" s="161" t="s">
        <v>397</v>
      </c>
      <c r="D1100" s="161" t="s">
        <v>639</v>
      </c>
      <c r="E1100" s="161" t="s">
        <v>271</v>
      </c>
      <c r="F1100" s="192">
        <v>17.791658228199999</v>
      </c>
      <c r="G1100" s="192">
        <v>0</v>
      </c>
      <c r="H1100" s="192">
        <v>0</v>
      </c>
      <c r="I1100" s="193">
        <f t="shared" si="188"/>
        <v>0</v>
      </c>
      <c r="J1100" s="193">
        <f t="shared" si="189"/>
        <v>0</v>
      </c>
      <c r="K1100" s="138">
        <v>675.10984862700002</v>
      </c>
      <c r="L1100" s="192">
        <f t="shared" si="190"/>
        <v>675.10984862700002</v>
      </c>
      <c r="M1100" s="192">
        <f t="shared" si="191"/>
        <v>0</v>
      </c>
      <c r="N1100" s="192">
        <f t="shared" si="192"/>
        <v>0</v>
      </c>
      <c r="O1100" s="192">
        <v>123.96185455978815</v>
      </c>
      <c r="P1100" s="192">
        <f t="shared" si="193"/>
        <v>123.96185455978815</v>
      </c>
      <c r="Q1100" s="192">
        <f t="shared" si="194"/>
        <v>0</v>
      </c>
      <c r="R1100" s="192">
        <f t="shared" si="195"/>
        <v>0</v>
      </c>
      <c r="S1100" s="192">
        <f t="shared" si="196"/>
        <v>799.07170318678823</v>
      </c>
      <c r="T1100" s="192">
        <f t="shared" si="197"/>
        <v>0</v>
      </c>
      <c r="U1100" s="192">
        <f t="shared" si="198"/>
        <v>0</v>
      </c>
    </row>
    <row r="1101" spans="1:21" s="137" customFormat="1" ht="12">
      <c r="A1101" s="161">
        <v>2631</v>
      </c>
      <c r="B1101" s="161" t="s">
        <v>396</v>
      </c>
      <c r="C1101" s="161" t="s">
        <v>397</v>
      </c>
      <c r="D1101" s="161" t="s">
        <v>639</v>
      </c>
      <c r="E1101" s="161" t="s">
        <v>271</v>
      </c>
      <c r="F1101" s="192">
        <v>11.235156013099999</v>
      </c>
      <c r="G1101" s="192">
        <v>0</v>
      </c>
      <c r="H1101" s="192">
        <v>0</v>
      </c>
      <c r="I1101" s="193">
        <f t="shared" si="188"/>
        <v>0</v>
      </c>
      <c r="J1101" s="193">
        <f t="shared" si="189"/>
        <v>0</v>
      </c>
      <c r="K1101" s="138">
        <v>421.40619994899998</v>
      </c>
      <c r="L1101" s="192">
        <f t="shared" si="190"/>
        <v>421.40619994899998</v>
      </c>
      <c r="M1101" s="192">
        <f t="shared" si="191"/>
        <v>0</v>
      </c>
      <c r="N1101" s="192">
        <f t="shared" si="192"/>
        <v>0</v>
      </c>
      <c r="O1101" s="192">
        <v>45.049096623624642</v>
      </c>
      <c r="P1101" s="192">
        <f t="shared" si="193"/>
        <v>45.049096623624642</v>
      </c>
      <c r="Q1101" s="192">
        <f t="shared" si="194"/>
        <v>0</v>
      </c>
      <c r="R1101" s="192">
        <f t="shared" si="195"/>
        <v>0</v>
      </c>
      <c r="S1101" s="192">
        <f t="shared" si="196"/>
        <v>466.4552965726246</v>
      </c>
      <c r="T1101" s="192">
        <f t="shared" si="197"/>
        <v>0</v>
      </c>
      <c r="U1101" s="192">
        <f t="shared" si="198"/>
        <v>0</v>
      </c>
    </row>
    <row r="1102" spans="1:21" s="137" customFormat="1" ht="12">
      <c r="A1102" s="161">
        <v>2632</v>
      </c>
      <c r="B1102" s="161" t="s">
        <v>396</v>
      </c>
      <c r="C1102" s="161" t="s">
        <v>397</v>
      </c>
      <c r="D1102" s="161" t="s">
        <v>639</v>
      </c>
      <c r="E1102" s="161" t="s">
        <v>271</v>
      </c>
      <c r="F1102" s="192">
        <v>17.8015775796</v>
      </c>
      <c r="G1102" s="192">
        <v>0</v>
      </c>
      <c r="H1102" s="192">
        <v>0</v>
      </c>
      <c r="I1102" s="193">
        <f t="shared" si="188"/>
        <v>0</v>
      </c>
      <c r="J1102" s="193">
        <f t="shared" si="189"/>
        <v>0</v>
      </c>
      <c r="K1102" s="138">
        <v>803.69520902500005</v>
      </c>
      <c r="L1102" s="192">
        <f t="shared" si="190"/>
        <v>803.69520902500005</v>
      </c>
      <c r="M1102" s="192">
        <f t="shared" si="191"/>
        <v>0</v>
      </c>
      <c r="N1102" s="192">
        <f t="shared" si="192"/>
        <v>0</v>
      </c>
      <c r="O1102" s="192">
        <v>921.44956873885712</v>
      </c>
      <c r="P1102" s="192">
        <f t="shared" si="193"/>
        <v>921.44956873885712</v>
      </c>
      <c r="Q1102" s="192">
        <f t="shared" si="194"/>
        <v>0</v>
      </c>
      <c r="R1102" s="192">
        <f t="shared" si="195"/>
        <v>0</v>
      </c>
      <c r="S1102" s="192">
        <f t="shared" si="196"/>
        <v>1725.1447777638573</v>
      </c>
      <c r="T1102" s="192">
        <f t="shared" si="197"/>
        <v>0</v>
      </c>
      <c r="U1102" s="192">
        <f t="shared" si="198"/>
        <v>0</v>
      </c>
    </row>
    <row r="1103" spans="1:21" s="137" customFormat="1" ht="12">
      <c r="A1103" s="161">
        <v>2701</v>
      </c>
      <c r="B1103" s="161" t="s">
        <v>396</v>
      </c>
      <c r="C1103" s="161" t="s">
        <v>397</v>
      </c>
      <c r="D1103" s="161" t="s">
        <v>641</v>
      </c>
      <c r="E1103" s="161" t="s">
        <v>271</v>
      </c>
      <c r="F1103" s="192">
        <v>50.324886292000002</v>
      </c>
      <c r="G1103" s="192">
        <v>0</v>
      </c>
      <c r="H1103" s="192">
        <v>0</v>
      </c>
      <c r="I1103" s="193">
        <f t="shared" si="188"/>
        <v>0</v>
      </c>
      <c r="J1103" s="193">
        <f t="shared" si="189"/>
        <v>0</v>
      </c>
      <c r="K1103" s="138">
        <v>1418.45482049</v>
      </c>
      <c r="L1103" s="192">
        <f t="shared" si="190"/>
        <v>1418.45482049</v>
      </c>
      <c r="M1103" s="192">
        <f t="shared" si="191"/>
        <v>0</v>
      </c>
      <c r="N1103" s="192">
        <f t="shared" si="192"/>
        <v>0</v>
      </c>
      <c r="O1103" s="192">
        <v>222.67336622563468</v>
      </c>
      <c r="P1103" s="192">
        <f t="shared" si="193"/>
        <v>222.67336622563468</v>
      </c>
      <c r="Q1103" s="192">
        <f t="shared" si="194"/>
        <v>0</v>
      </c>
      <c r="R1103" s="192">
        <f t="shared" si="195"/>
        <v>0</v>
      </c>
      <c r="S1103" s="192">
        <f t="shared" si="196"/>
        <v>1641.1281867156347</v>
      </c>
      <c r="T1103" s="192">
        <f t="shared" si="197"/>
        <v>0</v>
      </c>
      <c r="U1103" s="192">
        <f t="shared" si="198"/>
        <v>0</v>
      </c>
    </row>
    <row r="1104" spans="1:21" s="137" customFormat="1" ht="12">
      <c r="A1104" s="161">
        <v>2702</v>
      </c>
      <c r="B1104" s="161" t="s">
        <v>396</v>
      </c>
      <c r="C1104" s="161" t="s">
        <v>397</v>
      </c>
      <c r="D1104" s="161" t="s">
        <v>641</v>
      </c>
      <c r="E1104" s="161" t="s">
        <v>271</v>
      </c>
      <c r="F1104" s="192">
        <v>31.596981112400002</v>
      </c>
      <c r="G1104" s="192">
        <v>0</v>
      </c>
      <c r="H1104" s="192">
        <v>0</v>
      </c>
      <c r="I1104" s="193">
        <f t="shared" si="188"/>
        <v>0</v>
      </c>
      <c r="J1104" s="193">
        <f t="shared" si="189"/>
        <v>0</v>
      </c>
      <c r="K1104" s="138">
        <v>969.55652775299995</v>
      </c>
      <c r="L1104" s="192">
        <f t="shared" si="190"/>
        <v>969.55652775299995</v>
      </c>
      <c r="M1104" s="192">
        <f t="shared" si="191"/>
        <v>0</v>
      </c>
      <c r="N1104" s="192">
        <f t="shared" si="192"/>
        <v>0</v>
      </c>
      <c r="O1104" s="192">
        <v>70.54351631718292</v>
      </c>
      <c r="P1104" s="192">
        <f t="shared" si="193"/>
        <v>70.54351631718292</v>
      </c>
      <c r="Q1104" s="192">
        <f t="shared" si="194"/>
        <v>0</v>
      </c>
      <c r="R1104" s="192">
        <f t="shared" si="195"/>
        <v>0</v>
      </c>
      <c r="S1104" s="192">
        <f t="shared" si="196"/>
        <v>1040.1000440701828</v>
      </c>
      <c r="T1104" s="192">
        <f t="shared" si="197"/>
        <v>0</v>
      </c>
      <c r="U1104" s="192">
        <f t="shared" si="198"/>
        <v>0</v>
      </c>
    </row>
    <row r="1105" spans="1:21" s="137" customFormat="1" ht="12">
      <c r="A1105" s="161">
        <v>2703</v>
      </c>
      <c r="B1105" s="161" t="s">
        <v>396</v>
      </c>
      <c r="C1105" s="161" t="s">
        <v>397</v>
      </c>
      <c r="D1105" s="161" t="s">
        <v>641</v>
      </c>
      <c r="E1105" s="161" t="s">
        <v>271</v>
      </c>
      <c r="F1105" s="192">
        <v>90.689794640299993</v>
      </c>
      <c r="G1105" s="192">
        <v>0</v>
      </c>
      <c r="H1105" s="192">
        <v>0</v>
      </c>
      <c r="I1105" s="193">
        <f t="shared" si="188"/>
        <v>0</v>
      </c>
      <c r="J1105" s="193">
        <f t="shared" si="189"/>
        <v>0</v>
      </c>
      <c r="K1105" s="138">
        <v>2168.74486346</v>
      </c>
      <c r="L1105" s="192">
        <f t="shared" si="190"/>
        <v>2168.74486346</v>
      </c>
      <c r="M1105" s="192">
        <f t="shared" si="191"/>
        <v>0</v>
      </c>
      <c r="N1105" s="192">
        <f t="shared" si="192"/>
        <v>0</v>
      </c>
      <c r="O1105" s="192">
        <v>381.64168981656962</v>
      </c>
      <c r="P1105" s="192">
        <f t="shared" si="193"/>
        <v>381.64168981656962</v>
      </c>
      <c r="Q1105" s="192">
        <f t="shared" si="194"/>
        <v>0</v>
      </c>
      <c r="R1105" s="192">
        <f t="shared" si="195"/>
        <v>0</v>
      </c>
      <c r="S1105" s="192">
        <f t="shared" si="196"/>
        <v>2550.3865532765694</v>
      </c>
      <c r="T1105" s="192">
        <f t="shared" si="197"/>
        <v>0</v>
      </c>
      <c r="U1105" s="192">
        <f t="shared" si="198"/>
        <v>0</v>
      </c>
    </row>
    <row r="1106" spans="1:21" s="137" customFormat="1" ht="12">
      <c r="A1106" s="161">
        <v>2704</v>
      </c>
      <c r="B1106" s="161" t="s">
        <v>396</v>
      </c>
      <c r="C1106" s="161" t="s">
        <v>397</v>
      </c>
      <c r="D1106" s="161" t="s">
        <v>641</v>
      </c>
      <c r="E1106" s="161" t="s">
        <v>271</v>
      </c>
      <c r="F1106" s="192">
        <v>43.302007787999997</v>
      </c>
      <c r="G1106" s="192">
        <v>0</v>
      </c>
      <c r="H1106" s="192">
        <v>0</v>
      </c>
      <c r="I1106" s="193">
        <f t="shared" si="188"/>
        <v>0</v>
      </c>
      <c r="J1106" s="193">
        <f t="shared" si="189"/>
        <v>0</v>
      </c>
      <c r="K1106" s="138">
        <v>43.853297067500002</v>
      </c>
      <c r="L1106" s="192">
        <f t="shared" si="190"/>
        <v>43.853297067500002</v>
      </c>
      <c r="M1106" s="192">
        <f t="shared" si="191"/>
        <v>0</v>
      </c>
      <c r="N1106" s="192">
        <f t="shared" si="192"/>
        <v>0</v>
      </c>
      <c r="O1106" s="192">
        <v>168.4593301782125</v>
      </c>
      <c r="P1106" s="192">
        <f t="shared" si="193"/>
        <v>168.4593301782125</v>
      </c>
      <c r="Q1106" s="192">
        <f t="shared" si="194"/>
        <v>0</v>
      </c>
      <c r="R1106" s="192">
        <f t="shared" si="195"/>
        <v>0</v>
      </c>
      <c r="S1106" s="192">
        <f t="shared" si="196"/>
        <v>212.31262724571249</v>
      </c>
      <c r="T1106" s="192">
        <f t="shared" si="197"/>
        <v>0</v>
      </c>
      <c r="U1106" s="192">
        <f t="shared" si="198"/>
        <v>0</v>
      </c>
    </row>
    <row r="1107" spans="1:21" s="137" customFormat="1" ht="12">
      <c r="A1107" s="161">
        <v>2705</v>
      </c>
      <c r="B1107" s="161" t="s">
        <v>396</v>
      </c>
      <c r="C1107" s="161" t="s">
        <v>397</v>
      </c>
      <c r="D1107" s="161" t="s">
        <v>642</v>
      </c>
      <c r="E1107" s="161" t="s">
        <v>271</v>
      </c>
      <c r="F1107" s="192">
        <v>1.3046385809600001</v>
      </c>
      <c r="G1107" s="192">
        <v>0</v>
      </c>
      <c r="H1107" s="192">
        <v>0</v>
      </c>
      <c r="I1107" s="193">
        <f t="shared" si="188"/>
        <v>0</v>
      </c>
      <c r="J1107" s="193">
        <f t="shared" si="189"/>
        <v>0</v>
      </c>
      <c r="K1107" s="138">
        <v>0</v>
      </c>
      <c r="L1107" s="192">
        <f t="shared" si="190"/>
        <v>0</v>
      </c>
      <c r="M1107" s="192">
        <f t="shared" si="191"/>
        <v>0</v>
      </c>
      <c r="N1107" s="192">
        <f t="shared" si="192"/>
        <v>0</v>
      </c>
      <c r="O1107" s="192">
        <v>30.738036211805728</v>
      </c>
      <c r="P1107" s="192">
        <f t="shared" si="193"/>
        <v>30.738036211805728</v>
      </c>
      <c r="Q1107" s="192">
        <f t="shared" si="194"/>
        <v>0</v>
      </c>
      <c r="R1107" s="192">
        <f t="shared" si="195"/>
        <v>0</v>
      </c>
      <c r="S1107" s="192">
        <f t="shared" si="196"/>
        <v>30.738036211805728</v>
      </c>
      <c r="T1107" s="192">
        <f t="shared" si="197"/>
        <v>0</v>
      </c>
      <c r="U1107" s="192">
        <f t="shared" si="198"/>
        <v>0</v>
      </c>
    </row>
    <row r="1108" spans="1:21" s="137" customFormat="1" ht="12">
      <c r="A1108" s="161">
        <v>2706</v>
      </c>
      <c r="B1108" s="161" t="s">
        <v>396</v>
      </c>
      <c r="C1108" s="161" t="s">
        <v>397</v>
      </c>
      <c r="D1108" s="161" t="s">
        <v>642</v>
      </c>
      <c r="E1108" s="161" t="s">
        <v>271</v>
      </c>
      <c r="F1108" s="192">
        <v>42.295877978</v>
      </c>
      <c r="G1108" s="192">
        <v>0</v>
      </c>
      <c r="H1108" s="192">
        <v>0</v>
      </c>
      <c r="I1108" s="193">
        <f t="shared" si="188"/>
        <v>0</v>
      </c>
      <c r="J1108" s="193">
        <f t="shared" si="189"/>
        <v>0</v>
      </c>
      <c r="K1108" s="138">
        <v>922.88791448899997</v>
      </c>
      <c r="L1108" s="192">
        <f t="shared" si="190"/>
        <v>922.88791448899997</v>
      </c>
      <c r="M1108" s="192">
        <f t="shared" si="191"/>
        <v>0</v>
      </c>
      <c r="N1108" s="192">
        <f t="shared" si="192"/>
        <v>0</v>
      </c>
      <c r="O1108" s="192">
        <v>505.38824671217441</v>
      </c>
      <c r="P1108" s="192">
        <f t="shared" si="193"/>
        <v>505.38824671217441</v>
      </c>
      <c r="Q1108" s="192">
        <f t="shared" si="194"/>
        <v>0</v>
      </c>
      <c r="R1108" s="192">
        <f t="shared" si="195"/>
        <v>0</v>
      </c>
      <c r="S1108" s="192">
        <f t="shared" si="196"/>
        <v>1428.2761612011743</v>
      </c>
      <c r="T1108" s="192">
        <f t="shared" si="197"/>
        <v>0</v>
      </c>
      <c r="U1108" s="192">
        <f t="shared" si="198"/>
        <v>0</v>
      </c>
    </row>
    <row r="1109" spans="1:21" s="137" customFormat="1" ht="12">
      <c r="A1109" s="161">
        <v>2707</v>
      </c>
      <c r="B1109" s="161" t="s">
        <v>396</v>
      </c>
      <c r="C1109" s="161" t="s">
        <v>455</v>
      </c>
      <c r="D1109" s="161" t="s">
        <v>643</v>
      </c>
      <c r="E1109" s="161" t="s">
        <v>271</v>
      </c>
      <c r="F1109" s="192">
        <v>71.549662469599994</v>
      </c>
      <c r="G1109" s="192">
        <v>0</v>
      </c>
      <c r="H1109" s="192">
        <v>0</v>
      </c>
      <c r="I1109" s="193">
        <f t="shared" si="188"/>
        <v>0</v>
      </c>
      <c r="J1109" s="193">
        <f t="shared" si="189"/>
        <v>0</v>
      </c>
      <c r="K1109" s="138">
        <v>896</v>
      </c>
      <c r="L1109" s="192">
        <f t="shared" si="190"/>
        <v>896</v>
      </c>
      <c r="M1109" s="192">
        <f t="shared" si="191"/>
        <v>0</v>
      </c>
      <c r="N1109" s="192">
        <f t="shared" si="192"/>
        <v>0</v>
      </c>
      <c r="O1109" s="192">
        <v>1003.1207871258121</v>
      </c>
      <c r="P1109" s="192">
        <f t="shared" si="193"/>
        <v>1003.1207871258121</v>
      </c>
      <c r="Q1109" s="192">
        <f t="shared" si="194"/>
        <v>0</v>
      </c>
      <c r="R1109" s="192">
        <f t="shared" si="195"/>
        <v>0</v>
      </c>
      <c r="S1109" s="192">
        <f t="shared" si="196"/>
        <v>1899.1207871258121</v>
      </c>
      <c r="T1109" s="192">
        <f t="shared" si="197"/>
        <v>0</v>
      </c>
      <c r="U1109" s="192">
        <f t="shared" si="198"/>
        <v>0</v>
      </c>
    </row>
    <row r="1110" spans="1:21" s="137" customFormat="1" ht="12">
      <c r="A1110" s="161">
        <v>2708</v>
      </c>
      <c r="B1110" s="161" t="s">
        <v>396</v>
      </c>
      <c r="C1110" s="161" t="s">
        <v>397</v>
      </c>
      <c r="D1110" s="161" t="s">
        <v>642</v>
      </c>
      <c r="E1110" s="161" t="s">
        <v>271</v>
      </c>
      <c r="F1110" s="192">
        <v>14.531618373500001</v>
      </c>
      <c r="G1110" s="192">
        <v>0</v>
      </c>
      <c r="H1110" s="192">
        <v>0</v>
      </c>
      <c r="I1110" s="193">
        <f t="shared" si="188"/>
        <v>0</v>
      </c>
      <c r="J1110" s="193">
        <f t="shared" si="189"/>
        <v>0</v>
      </c>
      <c r="K1110" s="138">
        <v>0</v>
      </c>
      <c r="L1110" s="192">
        <f t="shared" si="190"/>
        <v>0</v>
      </c>
      <c r="M1110" s="192">
        <f t="shared" si="191"/>
        <v>0</v>
      </c>
      <c r="N1110" s="192">
        <f t="shared" si="192"/>
        <v>0</v>
      </c>
      <c r="O1110" s="192">
        <v>584.85874236335553</v>
      </c>
      <c r="P1110" s="192">
        <f t="shared" si="193"/>
        <v>584.85874236335553</v>
      </c>
      <c r="Q1110" s="192">
        <f t="shared" si="194"/>
        <v>0</v>
      </c>
      <c r="R1110" s="192">
        <f t="shared" si="195"/>
        <v>0</v>
      </c>
      <c r="S1110" s="192">
        <f t="shared" si="196"/>
        <v>584.85874236335553</v>
      </c>
      <c r="T1110" s="192">
        <f t="shared" si="197"/>
        <v>0</v>
      </c>
      <c r="U1110" s="192">
        <f t="shared" si="198"/>
        <v>0</v>
      </c>
    </row>
    <row r="1111" spans="1:21" s="137" customFormat="1" ht="12">
      <c r="A1111" s="161">
        <v>2709</v>
      </c>
      <c r="B1111" s="161" t="s">
        <v>396</v>
      </c>
      <c r="C1111" s="161" t="s">
        <v>397</v>
      </c>
      <c r="D1111" s="161" t="s">
        <v>642</v>
      </c>
      <c r="E1111" s="161" t="s">
        <v>271</v>
      </c>
      <c r="F1111" s="192">
        <v>48.317160961600003</v>
      </c>
      <c r="G1111" s="192">
        <v>0</v>
      </c>
      <c r="H1111" s="192">
        <v>0</v>
      </c>
      <c r="I1111" s="193">
        <f t="shared" si="188"/>
        <v>0</v>
      </c>
      <c r="J1111" s="193">
        <f t="shared" si="189"/>
        <v>0</v>
      </c>
      <c r="K1111" s="138">
        <v>1093.7617546900001</v>
      </c>
      <c r="L1111" s="192">
        <f t="shared" si="190"/>
        <v>1093.7617546900001</v>
      </c>
      <c r="M1111" s="192">
        <f t="shared" si="191"/>
        <v>0</v>
      </c>
      <c r="N1111" s="192">
        <f t="shared" si="192"/>
        <v>0</v>
      </c>
      <c r="O1111" s="192">
        <v>115.28513198891142</v>
      </c>
      <c r="P1111" s="192">
        <f t="shared" si="193"/>
        <v>115.28513198891142</v>
      </c>
      <c r="Q1111" s="192">
        <f t="shared" si="194"/>
        <v>0</v>
      </c>
      <c r="R1111" s="192">
        <f t="shared" si="195"/>
        <v>0</v>
      </c>
      <c r="S1111" s="192">
        <f t="shared" si="196"/>
        <v>1209.0468866789115</v>
      </c>
      <c r="T1111" s="192">
        <f t="shared" si="197"/>
        <v>0</v>
      </c>
      <c r="U1111" s="192">
        <f t="shared" si="198"/>
        <v>0</v>
      </c>
    </row>
    <row r="1112" spans="1:21" s="137" customFormat="1" ht="12">
      <c r="A1112" s="161">
        <v>2710</v>
      </c>
      <c r="B1112" s="161" t="s">
        <v>396</v>
      </c>
      <c r="C1112" s="161" t="s">
        <v>397</v>
      </c>
      <c r="D1112" s="161" t="s">
        <v>642</v>
      </c>
      <c r="E1112" s="161" t="s">
        <v>271</v>
      </c>
      <c r="F1112" s="192">
        <v>48.066954773500001</v>
      </c>
      <c r="G1112" s="192">
        <v>0</v>
      </c>
      <c r="H1112" s="192">
        <v>0</v>
      </c>
      <c r="I1112" s="193">
        <f t="shared" si="188"/>
        <v>0</v>
      </c>
      <c r="J1112" s="193">
        <f t="shared" si="189"/>
        <v>0</v>
      </c>
      <c r="K1112" s="138">
        <v>1387.29255614</v>
      </c>
      <c r="L1112" s="192">
        <f t="shared" si="190"/>
        <v>1387.29255614</v>
      </c>
      <c r="M1112" s="192">
        <f t="shared" si="191"/>
        <v>0</v>
      </c>
      <c r="N1112" s="192">
        <f t="shared" si="192"/>
        <v>0</v>
      </c>
      <c r="O1112" s="192">
        <v>444.50152317569598</v>
      </c>
      <c r="P1112" s="192">
        <f t="shared" si="193"/>
        <v>444.50152317569598</v>
      </c>
      <c r="Q1112" s="192">
        <f t="shared" si="194"/>
        <v>0</v>
      </c>
      <c r="R1112" s="192">
        <f t="shared" si="195"/>
        <v>0</v>
      </c>
      <c r="S1112" s="192">
        <f t="shared" si="196"/>
        <v>1831.7940793156959</v>
      </c>
      <c r="T1112" s="192">
        <f t="shared" si="197"/>
        <v>0</v>
      </c>
      <c r="U1112" s="192">
        <f t="shared" si="198"/>
        <v>0</v>
      </c>
    </row>
    <row r="1113" spans="1:21" s="137" customFormat="1" ht="12">
      <c r="A1113" s="161">
        <v>2711</v>
      </c>
      <c r="B1113" s="161" t="s">
        <v>396</v>
      </c>
      <c r="C1113" s="161" t="s">
        <v>397</v>
      </c>
      <c r="D1113" s="161" t="s">
        <v>642</v>
      </c>
      <c r="E1113" s="161" t="s">
        <v>271</v>
      </c>
      <c r="F1113" s="192">
        <v>42.116964833499999</v>
      </c>
      <c r="G1113" s="192">
        <v>0</v>
      </c>
      <c r="H1113" s="192">
        <v>0</v>
      </c>
      <c r="I1113" s="193">
        <f t="shared" si="188"/>
        <v>0</v>
      </c>
      <c r="J1113" s="193">
        <f t="shared" si="189"/>
        <v>0</v>
      </c>
      <c r="K1113" s="138">
        <v>1657.1378777100001</v>
      </c>
      <c r="L1113" s="192">
        <f t="shared" si="190"/>
        <v>1657.1378777100001</v>
      </c>
      <c r="M1113" s="192">
        <f t="shared" si="191"/>
        <v>0</v>
      </c>
      <c r="N1113" s="192">
        <f t="shared" si="192"/>
        <v>0</v>
      </c>
      <c r="O1113" s="192">
        <v>337.85954088381089</v>
      </c>
      <c r="P1113" s="192">
        <f t="shared" si="193"/>
        <v>337.85954088381089</v>
      </c>
      <c r="Q1113" s="192">
        <f t="shared" si="194"/>
        <v>0</v>
      </c>
      <c r="R1113" s="192">
        <f t="shared" si="195"/>
        <v>0</v>
      </c>
      <c r="S1113" s="192">
        <f t="shared" si="196"/>
        <v>1994.9974185938111</v>
      </c>
      <c r="T1113" s="192">
        <f t="shared" si="197"/>
        <v>0</v>
      </c>
      <c r="U1113" s="192">
        <f t="shared" si="198"/>
        <v>0</v>
      </c>
    </row>
    <row r="1114" spans="1:21" s="137" customFormat="1" ht="12">
      <c r="A1114" s="161">
        <v>2712</v>
      </c>
      <c r="B1114" s="161" t="s">
        <v>396</v>
      </c>
      <c r="C1114" s="161" t="s">
        <v>397</v>
      </c>
      <c r="D1114" s="161" t="s">
        <v>642</v>
      </c>
      <c r="E1114" s="161" t="s">
        <v>271</v>
      </c>
      <c r="F1114" s="192">
        <v>65.529538690199999</v>
      </c>
      <c r="G1114" s="192">
        <v>0</v>
      </c>
      <c r="H1114" s="192">
        <v>0</v>
      </c>
      <c r="I1114" s="193">
        <f t="shared" si="188"/>
        <v>0</v>
      </c>
      <c r="J1114" s="193">
        <f t="shared" si="189"/>
        <v>0</v>
      </c>
      <c r="K1114" s="138">
        <v>1413.5157693199999</v>
      </c>
      <c r="L1114" s="192">
        <f t="shared" si="190"/>
        <v>1413.5157693199999</v>
      </c>
      <c r="M1114" s="192">
        <f t="shared" si="191"/>
        <v>0</v>
      </c>
      <c r="N1114" s="192">
        <f t="shared" si="192"/>
        <v>0</v>
      </c>
      <c r="O1114" s="192">
        <v>461.94420452368013</v>
      </c>
      <c r="P1114" s="192">
        <f t="shared" si="193"/>
        <v>461.94420452368013</v>
      </c>
      <c r="Q1114" s="192">
        <f t="shared" si="194"/>
        <v>0</v>
      </c>
      <c r="R1114" s="192">
        <f t="shared" si="195"/>
        <v>0</v>
      </c>
      <c r="S1114" s="192">
        <f t="shared" si="196"/>
        <v>1875.45997384368</v>
      </c>
      <c r="T1114" s="192">
        <f t="shared" si="197"/>
        <v>0</v>
      </c>
      <c r="U1114" s="192">
        <f t="shared" si="198"/>
        <v>0</v>
      </c>
    </row>
    <row r="1115" spans="1:21" s="137" customFormat="1" ht="12">
      <c r="A1115" s="161">
        <v>2713</v>
      </c>
      <c r="B1115" s="161" t="s">
        <v>396</v>
      </c>
      <c r="C1115" s="161" t="s">
        <v>397</v>
      </c>
      <c r="D1115" s="161" t="s">
        <v>642</v>
      </c>
      <c r="E1115" s="161" t="s">
        <v>271</v>
      </c>
      <c r="F1115" s="192">
        <v>12.6903969231</v>
      </c>
      <c r="G1115" s="192">
        <v>0</v>
      </c>
      <c r="H1115" s="192">
        <v>0</v>
      </c>
      <c r="I1115" s="193">
        <f t="shared" si="188"/>
        <v>0</v>
      </c>
      <c r="J1115" s="193">
        <f t="shared" si="189"/>
        <v>0</v>
      </c>
      <c r="K1115" s="138">
        <v>282.53397182800001</v>
      </c>
      <c r="L1115" s="192">
        <f t="shared" si="190"/>
        <v>282.53397182800001</v>
      </c>
      <c r="M1115" s="192">
        <f t="shared" si="191"/>
        <v>0</v>
      </c>
      <c r="N1115" s="192">
        <f t="shared" si="192"/>
        <v>0</v>
      </c>
      <c r="O1115" s="192">
        <v>29.0352512978608</v>
      </c>
      <c r="P1115" s="192">
        <f t="shared" si="193"/>
        <v>29.0352512978608</v>
      </c>
      <c r="Q1115" s="192">
        <f t="shared" si="194"/>
        <v>0</v>
      </c>
      <c r="R1115" s="192">
        <f t="shared" si="195"/>
        <v>0</v>
      </c>
      <c r="S1115" s="192">
        <f t="shared" si="196"/>
        <v>311.56922312586079</v>
      </c>
      <c r="T1115" s="192">
        <f t="shared" si="197"/>
        <v>0</v>
      </c>
      <c r="U1115" s="192">
        <f t="shared" si="198"/>
        <v>0</v>
      </c>
    </row>
    <row r="1116" spans="1:21" s="137" customFormat="1" ht="12">
      <c r="A1116" s="161">
        <v>2714</v>
      </c>
      <c r="B1116" s="161" t="s">
        <v>396</v>
      </c>
      <c r="C1116" s="161" t="s">
        <v>397</v>
      </c>
      <c r="D1116" s="161" t="s">
        <v>644</v>
      </c>
      <c r="E1116" s="161" t="s">
        <v>271</v>
      </c>
      <c r="F1116" s="192">
        <v>39.493436071600001</v>
      </c>
      <c r="G1116" s="192">
        <v>0</v>
      </c>
      <c r="H1116" s="192">
        <v>0</v>
      </c>
      <c r="I1116" s="193">
        <f t="shared" si="188"/>
        <v>0</v>
      </c>
      <c r="J1116" s="193">
        <f t="shared" si="189"/>
        <v>0</v>
      </c>
      <c r="K1116" s="138">
        <v>935.27122184799998</v>
      </c>
      <c r="L1116" s="192">
        <f t="shared" si="190"/>
        <v>935.27122184799998</v>
      </c>
      <c r="M1116" s="192">
        <f t="shared" si="191"/>
        <v>0</v>
      </c>
      <c r="N1116" s="192">
        <f t="shared" si="192"/>
        <v>0</v>
      </c>
      <c r="O1116" s="192">
        <v>101.54470093353096</v>
      </c>
      <c r="P1116" s="192">
        <f t="shared" si="193"/>
        <v>101.54470093353096</v>
      </c>
      <c r="Q1116" s="192">
        <f t="shared" si="194"/>
        <v>0</v>
      </c>
      <c r="R1116" s="192">
        <f t="shared" si="195"/>
        <v>0</v>
      </c>
      <c r="S1116" s="192">
        <f t="shared" si="196"/>
        <v>1036.8159227815308</v>
      </c>
      <c r="T1116" s="192">
        <f t="shared" si="197"/>
        <v>0</v>
      </c>
      <c r="U1116" s="192">
        <f t="shared" si="198"/>
        <v>0</v>
      </c>
    </row>
    <row r="1117" spans="1:21" s="137" customFormat="1" ht="12">
      <c r="A1117" s="161">
        <v>2715</v>
      </c>
      <c r="B1117" s="161" t="s">
        <v>396</v>
      </c>
      <c r="C1117" s="161" t="s">
        <v>397</v>
      </c>
      <c r="D1117" s="161" t="s">
        <v>644</v>
      </c>
      <c r="E1117" s="161" t="s">
        <v>271</v>
      </c>
      <c r="F1117" s="192">
        <v>68.098848616200002</v>
      </c>
      <c r="G1117" s="192">
        <v>0</v>
      </c>
      <c r="H1117" s="192">
        <v>0</v>
      </c>
      <c r="I1117" s="193">
        <f t="shared" si="188"/>
        <v>0</v>
      </c>
      <c r="J1117" s="193">
        <f t="shared" si="189"/>
        <v>0</v>
      </c>
      <c r="K1117" s="138">
        <v>1813.13449208</v>
      </c>
      <c r="L1117" s="192">
        <f t="shared" si="190"/>
        <v>1813.13449208</v>
      </c>
      <c r="M1117" s="192">
        <f t="shared" si="191"/>
        <v>0</v>
      </c>
      <c r="N1117" s="192">
        <f t="shared" si="192"/>
        <v>0</v>
      </c>
      <c r="O1117" s="192">
        <v>207.90762231941238</v>
      </c>
      <c r="P1117" s="192">
        <f t="shared" si="193"/>
        <v>207.90762231941238</v>
      </c>
      <c r="Q1117" s="192">
        <f t="shared" si="194"/>
        <v>0</v>
      </c>
      <c r="R1117" s="192">
        <f t="shared" si="195"/>
        <v>0</v>
      </c>
      <c r="S1117" s="192">
        <f t="shared" si="196"/>
        <v>2021.0421143994124</v>
      </c>
      <c r="T1117" s="192">
        <f t="shared" si="197"/>
        <v>0</v>
      </c>
      <c r="U1117" s="192">
        <f t="shared" si="198"/>
        <v>0</v>
      </c>
    </row>
    <row r="1118" spans="1:21" s="137" customFormat="1" ht="12">
      <c r="A1118" s="161">
        <v>2716</v>
      </c>
      <c r="B1118" s="161" t="s">
        <v>396</v>
      </c>
      <c r="C1118" s="161" t="s">
        <v>397</v>
      </c>
      <c r="D1118" s="161" t="s">
        <v>644</v>
      </c>
      <c r="E1118" s="161" t="s">
        <v>271</v>
      </c>
      <c r="F1118" s="192">
        <v>70.332859534400001</v>
      </c>
      <c r="G1118" s="192">
        <v>0</v>
      </c>
      <c r="H1118" s="192">
        <v>0</v>
      </c>
      <c r="I1118" s="193">
        <f t="shared" si="188"/>
        <v>0</v>
      </c>
      <c r="J1118" s="193">
        <f t="shared" si="189"/>
        <v>0</v>
      </c>
      <c r="K1118" s="138">
        <v>1380.9801857299999</v>
      </c>
      <c r="L1118" s="192">
        <f t="shared" si="190"/>
        <v>1380.9801857299999</v>
      </c>
      <c r="M1118" s="192">
        <f t="shared" si="191"/>
        <v>0</v>
      </c>
      <c r="N1118" s="192">
        <f t="shared" si="192"/>
        <v>0</v>
      </c>
      <c r="O1118" s="192">
        <v>637.82101019018614</v>
      </c>
      <c r="P1118" s="192">
        <f t="shared" si="193"/>
        <v>637.82101019018614</v>
      </c>
      <c r="Q1118" s="192">
        <f t="shared" si="194"/>
        <v>0</v>
      </c>
      <c r="R1118" s="192">
        <f t="shared" si="195"/>
        <v>0</v>
      </c>
      <c r="S1118" s="192">
        <f t="shared" si="196"/>
        <v>2018.801195920186</v>
      </c>
      <c r="T1118" s="192">
        <f t="shared" si="197"/>
        <v>0</v>
      </c>
      <c r="U1118" s="192">
        <f t="shared" si="198"/>
        <v>0</v>
      </c>
    </row>
    <row r="1119" spans="1:21" s="137" customFormat="1" ht="12">
      <c r="A1119" s="161">
        <v>2717</v>
      </c>
      <c r="B1119" s="161" t="s">
        <v>396</v>
      </c>
      <c r="C1119" s="161" t="s">
        <v>397</v>
      </c>
      <c r="D1119" s="161" t="s">
        <v>623</v>
      </c>
      <c r="E1119" s="161" t="s">
        <v>271</v>
      </c>
      <c r="F1119" s="192">
        <v>102.286308069</v>
      </c>
      <c r="G1119" s="192">
        <v>0</v>
      </c>
      <c r="H1119" s="192">
        <v>0</v>
      </c>
      <c r="I1119" s="193">
        <f t="shared" si="188"/>
        <v>0</v>
      </c>
      <c r="J1119" s="193">
        <f t="shared" si="189"/>
        <v>0</v>
      </c>
      <c r="K1119" s="138">
        <v>1008.62582893</v>
      </c>
      <c r="L1119" s="192">
        <f t="shared" si="190"/>
        <v>1008.62582893</v>
      </c>
      <c r="M1119" s="192">
        <f t="shared" si="191"/>
        <v>0</v>
      </c>
      <c r="N1119" s="192">
        <f t="shared" si="192"/>
        <v>0</v>
      </c>
      <c r="O1119" s="192">
        <v>451.45733846484615</v>
      </c>
      <c r="P1119" s="192">
        <f t="shared" si="193"/>
        <v>451.45733846484615</v>
      </c>
      <c r="Q1119" s="192">
        <f t="shared" si="194"/>
        <v>0</v>
      </c>
      <c r="R1119" s="192">
        <f t="shared" si="195"/>
        <v>0</v>
      </c>
      <c r="S1119" s="192">
        <f t="shared" si="196"/>
        <v>1460.0831673948462</v>
      </c>
      <c r="T1119" s="192">
        <f t="shared" si="197"/>
        <v>0</v>
      </c>
      <c r="U1119" s="192">
        <f t="shared" si="198"/>
        <v>0</v>
      </c>
    </row>
    <row r="1120" spans="1:21" s="137" customFormat="1" ht="12">
      <c r="A1120" s="161">
        <v>2718</v>
      </c>
      <c r="B1120" s="161" t="s">
        <v>396</v>
      </c>
      <c r="C1120" s="161" t="s">
        <v>397</v>
      </c>
      <c r="D1120" s="161" t="s">
        <v>623</v>
      </c>
      <c r="E1120" s="161" t="s">
        <v>271</v>
      </c>
      <c r="F1120" s="192">
        <v>31.677816193799998</v>
      </c>
      <c r="G1120" s="192">
        <v>0</v>
      </c>
      <c r="H1120" s="192">
        <v>0</v>
      </c>
      <c r="I1120" s="193">
        <f t="shared" si="188"/>
        <v>0</v>
      </c>
      <c r="J1120" s="193">
        <f t="shared" si="189"/>
        <v>0</v>
      </c>
      <c r="K1120" s="138">
        <v>428.964975638</v>
      </c>
      <c r="L1120" s="192">
        <f t="shared" si="190"/>
        <v>428.964975638</v>
      </c>
      <c r="M1120" s="192">
        <f t="shared" si="191"/>
        <v>0</v>
      </c>
      <c r="N1120" s="192">
        <f t="shared" si="192"/>
        <v>0</v>
      </c>
      <c r="O1120" s="192">
        <v>50.882326334254238</v>
      </c>
      <c r="P1120" s="192">
        <f t="shared" si="193"/>
        <v>50.882326334254238</v>
      </c>
      <c r="Q1120" s="192">
        <f t="shared" si="194"/>
        <v>0</v>
      </c>
      <c r="R1120" s="192">
        <f t="shared" si="195"/>
        <v>0</v>
      </c>
      <c r="S1120" s="192">
        <f t="shared" si="196"/>
        <v>479.84730197225423</v>
      </c>
      <c r="T1120" s="192">
        <f t="shared" si="197"/>
        <v>0</v>
      </c>
      <c r="U1120" s="192">
        <f t="shared" si="198"/>
        <v>0</v>
      </c>
    </row>
    <row r="1121" spans="1:21" s="137" customFormat="1" ht="12">
      <c r="A1121" s="161">
        <v>2719</v>
      </c>
      <c r="B1121" s="161" t="s">
        <v>396</v>
      </c>
      <c r="C1121" s="161" t="s">
        <v>397</v>
      </c>
      <c r="D1121" s="161" t="s">
        <v>623</v>
      </c>
      <c r="E1121" s="161" t="s">
        <v>271</v>
      </c>
      <c r="F1121" s="192">
        <v>3.0554574781100001</v>
      </c>
      <c r="G1121" s="192">
        <v>0</v>
      </c>
      <c r="H1121" s="192">
        <v>0</v>
      </c>
      <c r="I1121" s="193">
        <f t="shared" si="188"/>
        <v>0</v>
      </c>
      <c r="J1121" s="193">
        <f t="shared" si="189"/>
        <v>0</v>
      </c>
      <c r="K1121" s="138">
        <v>0</v>
      </c>
      <c r="L1121" s="192">
        <f t="shared" si="190"/>
        <v>0</v>
      </c>
      <c r="M1121" s="192">
        <f t="shared" si="191"/>
        <v>0</v>
      </c>
      <c r="N1121" s="192">
        <f t="shared" si="192"/>
        <v>0</v>
      </c>
      <c r="O1121" s="192">
        <v>0.29052256927558356</v>
      </c>
      <c r="P1121" s="192">
        <f t="shared" si="193"/>
        <v>0.29052256927558356</v>
      </c>
      <c r="Q1121" s="192">
        <f t="shared" si="194"/>
        <v>0</v>
      </c>
      <c r="R1121" s="192">
        <f t="shared" si="195"/>
        <v>0</v>
      </c>
      <c r="S1121" s="192">
        <f t="shared" si="196"/>
        <v>0.29052256927558356</v>
      </c>
      <c r="T1121" s="192">
        <f t="shared" si="197"/>
        <v>0</v>
      </c>
      <c r="U1121" s="192">
        <f t="shared" si="198"/>
        <v>0</v>
      </c>
    </row>
    <row r="1122" spans="1:21" s="137" customFormat="1" ht="12">
      <c r="A1122" s="161">
        <v>2720</v>
      </c>
      <c r="B1122" s="161" t="s">
        <v>396</v>
      </c>
      <c r="C1122" s="161" t="s">
        <v>397</v>
      </c>
      <c r="D1122" s="161" t="s">
        <v>642</v>
      </c>
      <c r="E1122" s="161" t="s">
        <v>271</v>
      </c>
      <c r="F1122" s="192">
        <v>17.982866968</v>
      </c>
      <c r="G1122" s="192">
        <v>0</v>
      </c>
      <c r="H1122" s="192">
        <v>0</v>
      </c>
      <c r="I1122" s="193">
        <f t="shared" si="188"/>
        <v>0</v>
      </c>
      <c r="J1122" s="193">
        <f t="shared" si="189"/>
        <v>0</v>
      </c>
      <c r="K1122" s="138">
        <v>825.62092480700005</v>
      </c>
      <c r="L1122" s="192">
        <f t="shared" si="190"/>
        <v>825.62092480700005</v>
      </c>
      <c r="M1122" s="192">
        <f t="shared" si="191"/>
        <v>0</v>
      </c>
      <c r="N1122" s="192">
        <f t="shared" si="192"/>
        <v>0</v>
      </c>
      <c r="O1122" s="192">
        <v>395.84617631124496</v>
      </c>
      <c r="P1122" s="192">
        <f t="shared" si="193"/>
        <v>395.84617631124496</v>
      </c>
      <c r="Q1122" s="192">
        <f t="shared" si="194"/>
        <v>0</v>
      </c>
      <c r="R1122" s="192">
        <f t="shared" si="195"/>
        <v>0</v>
      </c>
      <c r="S1122" s="192">
        <f t="shared" si="196"/>
        <v>1221.467101118245</v>
      </c>
      <c r="T1122" s="192">
        <f t="shared" si="197"/>
        <v>0</v>
      </c>
      <c r="U1122" s="192">
        <f t="shared" si="198"/>
        <v>0</v>
      </c>
    </row>
    <row r="1123" spans="1:21" s="137" customFormat="1" ht="12">
      <c r="A1123" s="161">
        <v>2721</v>
      </c>
      <c r="B1123" s="161" t="s">
        <v>396</v>
      </c>
      <c r="C1123" s="161" t="s">
        <v>397</v>
      </c>
      <c r="D1123" s="161" t="s">
        <v>642</v>
      </c>
      <c r="E1123" s="161" t="s">
        <v>271</v>
      </c>
      <c r="F1123" s="192">
        <v>62.887179749200001</v>
      </c>
      <c r="G1123" s="192">
        <v>0</v>
      </c>
      <c r="H1123" s="192">
        <v>0</v>
      </c>
      <c r="I1123" s="193">
        <f t="shared" si="188"/>
        <v>0</v>
      </c>
      <c r="J1123" s="193">
        <f t="shared" si="189"/>
        <v>0</v>
      </c>
      <c r="K1123" s="138">
        <v>1801.2921266999999</v>
      </c>
      <c r="L1123" s="192">
        <f t="shared" si="190"/>
        <v>1801.2921266999999</v>
      </c>
      <c r="M1123" s="192">
        <f t="shared" si="191"/>
        <v>0</v>
      </c>
      <c r="N1123" s="192">
        <f t="shared" si="192"/>
        <v>0</v>
      </c>
      <c r="O1123" s="192">
        <v>791.74526661253992</v>
      </c>
      <c r="P1123" s="192">
        <f t="shared" si="193"/>
        <v>791.74526661253992</v>
      </c>
      <c r="Q1123" s="192">
        <f t="shared" si="194"/>
        <v>0</v>
      </c>
      <c r="R1123" s="192">
        <f t="shared" si="195"/>
        <v>0</v>
      </c>
      <c r="S1123" s="192">
        <f t="shared" si="196"/>
        <v>2593.0373933125397</v>
      </c>
      <c r="T1123" s="192">
        <f t="shared" si="197"/>
        <v>0</v>
      </c>
      <c r="U1123" s="192">
        <f t="shared" si="198"/>
        <v>0</v>
      </c>
    </row>
    <row r="1124" spans="1:21" s="137" customFormat="1" ht="12">
      <c r="A1124" s="161">
        <v>2722</v>
      </c>
      <c r="B1124" s="161" t="s">
        <v>396</v>
      </c>
      <c r="C1124" s="161" t="s">
        <v>397</v>
      </c>
      <c r="D1124" s="161" t="s">
        <v>642</v>
      </c>
      <c r="E1124" s="161" t="s">
        <v>271</v>
      </c>
      <c r="F1124" s="192">
        <v>16.354916227699999</v>
      </c>
      <c r="G1124" s="192">
        <v>0</v>
      </c>
      <c r="H1124" s="192">
        <v>0</v>
      </c>
      <c r="I1124" s="193">
        <f t="shared" si="188"/>
        <v>0</v>
      </c>
      <c r="J1124" s="193">
        <f t="shared" si="189"/>
        <v>0</v>
      </c>
      <c r="K1124" s="138">
        <v>3.4478551507600002</v>
      </c>
      <c r="L1124" s="192">
        <f t="shared" si="190"/>
        <v>3.4478551507600002</v>
      </c>
      <c r="M1124" s="192">
        <f t="shared" si="191"/>
        <v>0</v>
      </c>
      <c r="N1124" s="192">
        <f t="shared" si="192"/>
        <v>0</v>
      </c>
      <c r="O1124" s="192">
        <v>444.04298547044999</v>
      </c>
      <c r="P1124" s="192">
        <f t="shared" si="193"/>
        <v>444.04298547044999</v>
      </c>
      <c r="Q1124" s="192">
        <f t="shared" si="194"/>
        <v>0</v>
      </c>
      <c r="R1124" s="192">
        <f t="shared" si="195"/>
        <v>0</v>
      </c>
      <c r="S1124" s="192">
        <f t="shared" si="196"/>
        <v>447.49084062121</v>
      </c>
      <c r="T1124" s="192">
        <f t="shared" si="197"/>
        <v>0</v>
      </c>
      <c r="U1124" s="192">
        <f t="shared" si="198"/>
        <v>0</v>
      </c>
    </row>
    <row r="1125" spans="1:21" s="137" customFormat="1" ht="12">
      <c r="A1125" s="161">
        <v>2723</v>
      </c>
      <c r="B1125" s="161" t="s">
        <v>396</v>
      </c>
      <c r="C1125" s="161" t="s">
        <v>397</v>
      </c>
      <c r="D1125" s="161" t="s">
        <v>645</v>
      </c>
      <c r="E1125" s="161" t="s">
        <v>271</v>
      </c>
      <c r="F1125" s="192">
        <v>19.6551377973</v>
      </c>
      <c r="G1125" s="192">
        <v>0</v>
      </c>
      <c r="H1125" s="192">
        <v>0</v>
      </c>
      <c r="I1125" s="193">
        <f t="shared" si="188"/>
        <v>0</v>
      </c>
      <c r="J1125" s="193">
        <f t="shared" si="189"/>
        <v>0</v>
      </c>
      <c r="K1125" s="138">
        <v>489.78194410200001</v>
      </c>
      <c r="L1125" s="192">
        <f t="shared" si="190"/>
        <v>489.78194410200001</v>
      </c>
      <c r="M1125" s="192">
        <f t="shared" si="191"/>
        <v>0</v>
      </c>
      <c r="N1125" s="192">
        <f t="shared" si="192"/>
        <v>0</v>
      </c>
      <c r="O1125" s="192">
        <v>30.269863074103821</v>
      </c>
      <c r="P1125" s="192">
        <f t="shared" si="193"/>
        <v>30.269863074103821</v>
      </c>
      <c r="Q1125" s="192">
        <f t="shared" si="194"/>
        <v>0</v>
      </c>
      <c r="R1125" s="192">
        <f t="shared" si="195"/>
        <v>0</v>
      </c>
      <c r="S1125" s="192">
        <f t="shared" si="196"/>
        <v>520.05180717610381</v>
      </c>
      <c r="T1125" s="192">
        <f t="shared" si="197"/>
        <v>0</v>
      </c>
      <c r="U1125" s="192">
        <f t="shared" si="198"/>
        <v>0</v>
      </c>
    </row>
    <row r="1126" spans="1:21" s="137" customFormat="1" ht="12">
      <c r="A1126" s="161">
        <v>2724</v>
      </c>
      <c r="B1126" s="161" t="s">
        <v>396</v>
      </c>
      <c r="C1126" s="161" t="s">
        <v>397</v>
      </c>
      <c r="D1126" s="161" t="s">
        <v>645</v>
      </c>
      <c r="E1126" s="161" t="s">
        <v>271</v>
      </c>
      <c r="F1126" s="192">
        <v>11.2676118344</v>
      </c>
      <c r="G1126" s="192">
        <v>0</v>
      </c>
      <c r="H1126" s="192">
        <v>0</v>
      </c>
      <c r="I1126" s="193">
        <f t="shared" si="188"/>
        <v>0</v>
      </c>
      <c r="J1126" s="193">
        <f t="shared" si="189"/>
        <v>0</v>
      </c>
      <c r="K1126" s="138">
        <v>0</v>
      </c>
      <c r="L1126" s="192">
        <f t="shared" si="190"/>
        <v>0</v>
      </c>
      <c r="M1126" s="192">
        <f t="shared" si="191"/>
        <v>0</v>
      </c>
      <c r="N1126" s="192">
        <f t="shared" si="192"/>
        <v>0</v>
      </c>
      <c r="O1126" s="192">
        <v>1598.4708689208246</v>
      </c>
      <c r="P1126" s="192">
        <f t="shared" si="193"/>
        <v>1598.4708689208246</v>
      </c>
      <c r="Q1126" s="192">
        <f t="shared" si="194"/>
        <v>0</v>
      </c>
      <c r="R1126" s="192">
        <f t="shared" si="195"/>
        <v>0</v>
      </c>
      <c r="S1126" s="192">
        <f t="shared" si="196"/>
        <v>1598.4708689208246</v>
      </c>
      <c r="T1126" s="192">
        <f t="shared" si="197"/>
        <v>0</v>
      </c>
      <c r="U1126" s="192">
        <f t="shared" si="198"/>
        <v>0</v>
      </c>
    </row>
    <row r="1127" spans="1:21" s="137" customFormat="1" ht="12">
      <c r="A1127" s="161">
        <v>2725</v>
      </c>
      <c r="B1127" s="161" t="s">
        <v>396</v>
      </c>
      <c r="C1127" s="161" t="s">
        <v>397</v>
      </c>
      <c r="D1127" s="161" t="s">
        <v>642</v>
      </c>
      <c r="E1127" s="161" t="s">
        <v>271</v>
      </c>
      <c r="F1127" s="192">
        <v>30.186131814100001</v>
      </c>
      <c r="G1127" s="192">
        <v>0</v>
      </c>
      <c r="H1127" s="192">
        <v>0</v>
      </c>
      <c r="I1127" s="193">
        <f t="shared" si="188"/>
        <v>0</v>
      </c>
      <c r="J1127" s="193">
        <f t="shared" si="189"/>
        <v>0</v>
      </c>
      <c r="K1127" s="138">
        <v>35.528223304800001</v>
      </c>
      <c r="L1127" s="192">
        <f t="shared" si="190"/>
        <v>35.528223304800001</v>
      </c>
      <c r="M1127" s="192">
        <f t="shared" si="191"/>
        <v>0</v>
      </c>
      <c r="N1127" s="192">
        <f t="shared" si="192"/>
        <v>0</v>
      </c>
      <c r="O1127" s="192">
        <v>11.340461994499179</v>
      </c>
      <c r="P1127" s="192">
        <f t="shared" si="193"/>
        <v>11.340461994499179</v>
      </c>
      <c r="Q1127" s="192">
        <f t="shared" si="194"/>
        <v>0</v>
      </c>
      <c r="R1127" s="192">
        <f t="shared" si="195"/>
        <v>0</v>
      </c>
      <c r="S1127" s="192">
        <f t="shared" si="196"/>
        <v>46.86868529929918</v>
      </c>
      <c r="T1127" s="192">
        <f t="shared" si="197"/>
        <v>0</v>
      </c>
      <c r="U1127" s="192">
        <f t="shared" si="198"/>
        <v>0</v>
      </c>
    </row>
    <row r="1128" spans="1:21" s="137" customFormat="1" ht="12">
      <c r="A1128" s="161">
        <v>2726</v>
      </c>
      <c r="B1128" s="161" t="s">
        <v>396</v>
      </c>
      <c r="C1128" s="161" t="s">
        <v>397</v>
      </c>
      <c r="D1128" s="161" t="s">
        <v>645</v>
      </c>
      <c r="E1128" s="161" t="s">
        <v>271</v>
      </c>
      <c r="F1128" s="192">
        <v>37.669120519000003</v>
      </c>
      <c r="G1128" s="192">
        <v>0</v>
      </c>
      <c r="H1128" s="192">
        <v>0</v>
      </c>
      <c r="I1128" s="193">
        <f t="shared" si="188"/>
        <v>0</v>
      </c>
      <c r="J1128" s="193">
        <f t="shared" si="189"/>
        <v>0</v>
      </c>
      <c r="K1128" s="138">
        <v>8.4467141208799994</v>
      </c>
      <c r="L1128" s="192">
        <f t="shared" si="190"/>
        <v>8.4467141208799994</v>
      </c>
      <c r="M1128" s="192">
        <f t="shared" si="191"/>
        <v>0</v>
      </c>
      <c r="N1128" s="192">
        <f t="shared" si="192"/>
        <v>0</v>
      </c>
      <c r="O1128" s="192">
        <v>13.159617326736353</v>
      </c>
      <c r="P1128" s="192">
        <f t="shared" si="193"/>
        <v>13.159617326736353</v>
      </c>
      <c r="Q1128" s="192">
        <f t="shared" si="194"/>
        <v>0</v>
      </c>
      <c r="R1128" s="192">
        <f t="shared" si="195"/>
        <v>0</v>
      </c>
      <c r="S1128" s="192">
        <f t="shared" si="196"/>
        <v>21.606331447616352</v>
      </c>
      <c r="T1128" s="192">
        <f t="shared" si="197"/>
        <v>0</v>
      </c>
      <c r="U1128" s="192">
        <f t="shared" si="198"/>
        <v>0</v>
      </c>
    </row>
    <row r="1129" spans="1:21" s="137" customFormat="1" ht="12">
      <c r="A1129" s="161">
        <v>2727</v>
      </c>
      <c r="B1129" s="161" t="s">
        <v>396</v>
      </c>
      <c r="C1129" s="161" t="s">
        <v>397</v>
      </c>
      <c r="D1129" s="161" t="s">
        <v>645</v>
      </c>
      <c r="E1129" s="161" t="s">
        <v>271</v>
      </c>
      <c r="F1129" s="192">
        <v>18.313225308</v>
      </c>
      <c r="G1129" s="192">
        <v>0</v>
      </c>
      <c r="H1129" s="192">
        <v>0</v>
      </c>
      <c r="I1129" s="193">
        <f t="shared" si="188"/>
        <v>0</v>
      </c>
      <c r="J1129" s="193">
        <f t="shared" si="189"/>
        <v>0</v>
      </c>
      <c r="K1129" s="138">
        <v>526.20614377599998</v>
      </c>
      <c r="L1129" s="192">
        <f t="shared" si="190"/>
        <v>526.20614377599998</v>
      </c>
      <c r="M1129" s="192">
        <f t="shared" si="191"/>
        <v>0</v>
      </c>
      <c r="N1129" s="192">
        <f t="shared" si="192"/>
        <v>0</v>
      </c>
      <c r="O1129" s="192">
        <v>3089.5431225138441</v>
      </c>
      <c r="P1129" s="192">
        <f t="shared" si="193"/>
        <v>3089.5431225138441</v>
      </c>
      <c r="Q1129" s="192">
        <f t="shared" si="194"/>
        <v>0</v>
      </c>
      <c r="R1129" s="192">
        <f t="shared" si="195"/>
        <v>0</v>
      </c>
      <c r="S1129" s="192">
        <f t="shared" si="196"/>
        <v>3615.7492662898439</v>
      </c>
      <c r="T1129" s="192">
        <f t="shared" si="197"/>
        <v>0</v>
      </c>
      <c r="U1129" s="192">
        <f t="shared" si="198"/>
        <v>0</v>
      </c>
    </row>
    <row r="1130" spans="1:21" s="137" customFormat="1" ht="12">
      <c r="A1130" s="161">
        <v>2728</v>
      </c>
      <c r="B1130" s="161" t="s">
        <v>396</v>
      </c>
      <c r="C1130" s="161" t="s">
        <v>397</v>
      </c>
      <c r="D1130" s="161" t="s">
        <v>645</v>
      </c>
      <c r="E1130" s="161" t="s">
        <v>271</v>
      </c>
      <c r="F1130" s="192">
        <v>22.1448605669</v>
      </c>
      <c r="G1130" s="192">
        <v>0</v>
      </c>
      <c r="H1130" s="192">
        <v>0</v>
      </c>
      <c r="I1130" s="193">
        <f t="shared" si="188"/>
        <v>0</v>
      </c>
      <c r="J1130" s="193">
        <f t="shared" si="189"/>
        <v>0</v>
      </c>
      <c r="K1130" s="138">
        <v>616.70019447699997</v>
      </c>
      <c r="L1130" s="192">
        <f t="shared" si="190"/>
        <v>616.70019447699997</v>
      </c>
      <c r="M1130" s="192">
        <f t="shared" si="191"/>
        <v>0</v>
      </c>
      <c r="N1130" s="192">
        <f t="shared" si="192"/>
        <v>0</v>
      </c>
      <c r="O1130" s="192">
        <v>3544.6602652837983</v>
      </c>
      <c r="P1130" s="192">
        <f t="shared" si="193"/>
        <v>3544.6602652837983</v>
      </c>
      <c r="Q1130" s="192">
        <f t="shared" si="194"/>
        <v>0</v>
      </c>
      <c r="R1130" s="192">
        <f t="shared" si="195"/>
        <v>0</v>
      </c>
      <c r="S1130" s="192">
        <f t="shared" si="196"/>
        <v>4161.3604597607982</v>
      </c>
      <c r="T1130" s="192">
        <f t="shared" si="197"/>
        <v>0</v>
      </c>
      <c r="U1130" s="192">
        <f t="shared" si="198"/>
        <v>0</v>
      </c>
    </row>
    <row r="1131" spans="1:21" s="137" customFormat="1" ht="12">
      <c r="A1131" s="161">
        <v>2729</v>
      </c>
      <c r="B1131" s="161" t="s">
        <v>396</v>
      </c>
      <c r="C1131" s="161" t="s">
        <v>397</v>
      </c>
      <c r="D1131" s="161" t="s">
        <v>645</v>
      </c>
      <c r="E1131" s="161" t="s">
        <v>271</v>
      </c>
      <c r="F1131" s="192">
        <v>60.380430761900001</v>
      </c>
      <c r="G1131" s="192">
        <v>0</v>
      </c>
      <c r="H1131" s="192">
        <v>0</v>
      </c>
      <c r="I1131" s="193">
        <f t="shared" si="188"/>
        <v>0</v>
      </c>
      <c r="J1131" s="193">
        <f t="shared" si="189"/>
        <v>0</v>
      </c>
      <c r="K1131" s="138">
        <v>1342.8550579400001</v>
      </c>
      <c r="L1131" s="192">
        <f t="shared" si="190"/>
        <v>1342.8550579400001</v>
      </c>
      <c r="M1131" s="192">
        <f t="shared" si="191"/>
        <v>0</v>
      </c>
      <c r="N1131" s="192">
        <f t="shared" si="192"/>
        <v>0</v>
      </c>
      <c r="O1131" s="192">
        <v>483.5467165308894</v>
      </c>
      <c r="P1131" s="192">
        <f t="shared" si="193"/>
        <v>483.5467165308894</v>
      </c>
      <c r="Q1131" s="192">
        <f t="shared" si="194"/>
        <v>0</v>
      </c>
      <c r="R1131" s="192">
        <f t="shared" si="195"/>
        <v>0</v>
      </c>
      <c r="S1131" s="192">
        <f t="shared" si="196"/>
        <v>1826.4017744708894</v>
      </c>
      <c r="T1131" s="192">
        <f t="shared" si="197"/>
        <v>0</v>
      </c>
      <c r="U1131" s="192">
        <f t="shared" si="198"/>
        <v>0</v>
      </c>
    </row>
    <row r="1132" spans="1:21" s="137" customFormat="1" ht="12">
      <c r="A1132" s="161">
        <v>2730</v>
      </c>
      <c r="B1132" s="161" t="s">
        <v>396</v>
      </c>
      <c r="C1132" s="161" t="s">
        <v>397</v>
      </c>
      <c r="D1132" s="161" t="s">
        <v>645</v>
      </c>
      <c r="E1132" s="161" t="s">
        <v>271</v>
      </c>
      <c r="F1132" s="192">
        <v>19.399114428800001</v>
      </c>
      <c r="G1132" s="192">
        <v>0</v>
      </c>
      <c r="H1132" s="192">
        <v>0</v>
      </c>
      <c r="I1132" s="193">
        <f t="shared" si="188"/>
        <v>0</v>
      </c>
      <c r="J1132" s="193">
        <f t="shared" si="189"/>
        <v>0</v>
      </c>
      <c r="K1132" s="138">
        <v>511.77560773699997</v>
      </c>
      <c r="L1132" s="192">
        <f t="shared" si="190"/>
        <v>511.77560773699997</v>
      </c>
      <c r="M1132" s="192">
        <f t="shared" si="191"/>
        <v>0</v>
      </c>
      <c r="N1132" s="192">
        <f t="shared" si="192"/>
        <v>0</v>
      </c>
      <c r="O1132" s="192">
        <v>151.99028295306724</v>
      </c>
      <c r="P1132" s="192">
        <f t="shared" si="193"/>
        <v>151.99028295306724</v>
      </c>
      <c r="Q1132" s="192">
        <f t="shared" si="194"/>
        <v>0</v>
      </c>
      <c r="R1132" s="192">
        <f t="shared" si="195"/>
        <v>0</v>
      </c>
      <c r="S1132" s="192">
        <f t="shared" si="196"/>
        <v>663.76589069006718</v>
      </c>
      <c r="T1132" s="192">
        <f t="shared" si="197"/>
        <v>0</v>
      </c>
      <c r="U1132" s="192">
        <f t="shared" si="198"/>
        <v>0</v>
      </c>
    </row>
    <row r="1133" spans="1:21" s="137" customFormat="1" ht="12">
      <c r="A1133" s="161">
        <v>2731</v>
      </c>
      <c r="B1133" s="161" t="s">
        <v>396</v>
      </c>
      <c r="C1133" s="161" t="s">
        <v>397</v>
      </c>
      <c r="D1133" s="161" t="s">
        <v>623</v>
      </c>
      <c r="E1133" s="161" t="s">
        <v>271</v>
      </c>
      <c r="F1133" s="192">
        <v>28.790966841100001</v>
      </c>
      <c r="G1133" s="192">
        <v>0</v>
      </c>
      <c r="H1133" s="192">
        <v>0</v>
      </c>
      <c r="I1133" s="193">
        <f t="shared" si="188"/>
        <v>0</v>
      </c>
      <c r="J1133" s="193">
        <f t="shared" si="189"/>
        <v>0</v>
      </c>
      <c r="K1133" s="138">
        <v>1084.3724305999999</v>
      </c>
      <c r="L1133" s="192">
        <f t="shared" si="190"/>
        <v>1084.3724305999999</v>
      </c>
      <c r="M1133" s="192">
        <f t="shared" si="191"/>
        <v>0</v>
      </c>
      <c r="N1133" s="192">
        <f t="shared" si="192"/>
        <v>0</v>
      </c>
      <c r="O1133" s="192">
        <v>122.94290091993281</v>
      </c>
      <c r="P1133" s="192">
        <f t="shared" si="193"/>
        <v>122.94290091993281</v>
      </c>
      <c r="Q1133" s="192">
        <f t="shared" si="194"/>
        <v>0</v>
      </c>
      <c r="R1133" s="192">
        <f t="shared" si="195"/>
        <v>0</v>
      </c>
      <c r="S1133" s="192">
        <f t="shared" si="196"/>
        <v>1207.3153315199327</v>
      </c>
      <c r="T1133" s="192">
        <f t="shared" si="197"/>
        <v>0</v>
      </c>
      <c r="U1133" s="192">
        <f t="shared" si="198"/>
        <v>0</v>
      </c>
    </row>
    <row r="1134" spans="1:21" s="137" customFormat="1" ht="12">
      <c r="A1134" s="161">
        <v>2732</v>
      </c>
      <c r="B1134" s="161" t="s">
        <v>396</v>
      </c>
      <c r="C1134" s="161" t="s">
        <v>397</v>
      </c>
      <c r="D1134" s="161" t="s">
        <v>623</v>
      </c>
      <c r="E1134" s="161" t="s">
        <v>271</v>
      </c>
      <c r="F1134" s="192">
        <v>30.634679528100001</v>
      </c>
      <c r="G1134" s="192">
        <v>0</v>
      </c>
      <c r="H1134" s="192">
        <v>0</v>
      </c>
      <c r="I1134" s="193">
        <f t="shared" si="188"/>
        <v>0</v>
      </c>
      <c r="J1134" s="193">
        <f t="shared" si="189"/>
        <v>0</v>
      </c>
      <c r="K1134" s="138">
        <v>0</v>
      </c>
      <c r="L1134" s="192">
        <f t="shared" si="190"/>
        <v>0</v>
      </c>
      <c r="M1134" s="192">
        <f t="shared" si="191"/>
        <v>0</v>
      </c>
      <c r="N1134" s="192">
        <f t="shared" si="192"/>
        <v>0</v>
      </c>
      <c r="O1134" s="192">
        <v>4929.5530955823569</v>
      </c>
      <c r="P1134" s="192">
        <f t="shared" si="193"/>
        <v>4929.5530955823569</v>
      </c>
      <c r="Q1134" s="192">
        <f t="shared" si="194"/>
        <v>0</v>
      </c>
      <c r="R1134" s="192">
        <f t="shared" si="195"/>
        <v>0</v>
      </c>
      <c r="S1134" s="192">
        <f t="shared" si="196"/>
        <v>4929.5530955823569</v>
      </c>
      <c r="T1134" s="192">
        <f t="shared" si="197"/>
        <v>0</v>
      </c>
      <c r="U1134" s="192">
        <f t="shared" si="198"/>
        <v>0</v>
      </c>
    </row>
    <row r="1135" spans="1:21" s="137" customFormat="1" ht="12">
      <c r="A1135" s="161">
        <v>2733</v>
      </c>
      <c r="B1135" s="161" t="s">
        <v>396</v>
      </c>
      <c r="C1135" s="161" t="s">
        <v>397</v>
      </c>
      <c r="D1135" s="161" t="s">
        <v>623</v>
      </c>
      <c r="E1135" s="161" t="s">
        <v>271</v>
      </c>
      <c r="F1135" s="192">
        <v>41.100985532599999</v>
      </c>
      <c r="G1135" s="192">
        <v>0</v>
      </c>
      <c r="H1135" s="192">
        <v>0</v>
      </c>
      <c r="I1135" s="193">
        <f t="shared" si="188"/>
        <v>0</v>
      </c>
      <c r="J1135" s="193">
        <f t="shared" si="189"/>
        <v>0</v>
      </c>
      <c r="K1135" s="138">
        <v>747.10071313599997</v>
      </c>
      <c r="L1135" s="192">
        <f t="shared" si="190"/>
        <v>747.10071313599997</v>
      </c>
      <c r="M1135" s="192">
        <f t="shared" si="191"/>
        <v>0</v>
      </c>
      <c r="N1135" s="192">
        <f t="shared" si="192"/>
        <v>0</v>
      </c>
      <c r="O1135" s="192">
        <v>408.93902339951018</v>
      </c>
      <c r="P1135" s="192">
        <f t="shared" si="193"/>
        <v>408.93902339951018</v>
      </c>
      <c r="Q1135" s="192">
        <f t="shared" si="194"/>
        <v>0</v>
      </c>
      <c r="R1135" s="192">
        <f t="shared" si="195"/>
        <v>0</v>
      </c>
      <c r="S1135" s="192">
        <f t="shared" si="196"/>
        <v>1156.0397365355102</v>
      </c>
      <c r="T1135" s="192">
        <f t="shared" si="197"/>
        <v>0</v>
      </c>
      <c r="U1135" s="192">
        <f t="shared" si="198"/>
        <v>0</v>
      </c>
    </row>
    <row r="1136" spans="1:21" s="137" customFormat="1" ht="12">
      <c r="A1136" s="161">
        <v>2734</v>
      </c>
      <c r="B1136" s="161" t="s">
        <v>396</v>
      </c>
      <c r="C1136" s="161" t="s">
        <v>397</v>
      </c>
      <c r="D1136" s="161" t="s">
        <v>623</v>
      </c>
      <c r="E1136" s="161" t="s">
        <v>271</v>
      </c>
      <c r="F1136" s="192">
        <v>23.594838864</v>
      </c>
      <c r="G1136" s="192">
        <v>0</v>
      </c>
      <c r="H1136" s="192">
        <v>0</v>
      </c>
      <c r="I1136" s="193">
        <f t="shared" si="188"/>
        <v>0</v>
      </c>
      <c r="J1136" s="193">
        <f t="shared" si="189"/>
        <v>0</v>
      </c>
      <c r="K1136" s="138">
        <v>582.85018156599995</v>
      </c>
      <c r="L1136" s="192">
        <f t="shared" si="190"/>
        <v>582.85018156599995</v>
      </c>
      <c r="M1136" s="192">
        <f t="shared" si="191"/>
        <v>0</v>
      </c>
      <c r="N1136" s="192">
        <f t="shared" si="192"/>
        <v>0</v>
      </c>
      <c r="O1136" s="192">
        <v>186.4254472761435</v>
      </c>
      <c r="P1136" s="192">
        <f t="shared" si="193"/>
        <v>186.4254472761435</v>
      </c>
      <c r="Q1136" s="192">
        <f t="shared" si="194"/>
        <v>0</v>
      </c>
      <c r="R1136" s="192">
        <f t="shared" si="195"/>
        <v>0</v>
      </c>
      <c r="S1136" s="192">
        <f t="shared" si="196"/>
        <v>769.27562884214342</v>
      </c>
      <c r="T1136" s="192">
        <f t="shared" si="197"/>
        <v>0</v>
      </c>
      <c r="U1136" s="192">
        <f t="shared" si="198"/>
        <v>0</v>
      </c>
    </row>
    <row r="1137" spans="1:21" s="137" customFormat="1" ht="12">
      <c r="A1137" s="161">
        <v>2735</v>
      </c>
      <c r="B1137" s="161" t="s">
        <v>396</v>
      </c>
      <c r="C1137" s="161" t="s">
        <v>397</v>
      </c>
      <c r="D1137" s="161" t="s">
        <v>641</v>
      </c>
      <c r="E1137" s="161" t="s">
        <v>271</v>
      </c>
      <c r="F1137" s="192">
        <v>44.076123813599999</v>
      </c>
      <c r="G1137" s="192">
        <v>0</v>
      </c>
      <c r="H1137" s="192">
        <v>0</v>
      </c>
      <c r="I1137" s="193">
        <f t="shared" si="188"/>
        <v>0</v>
      </c>
      <c r="J1137" s="193">
        <f t="shared" si="189"/>
        <v>0</v>
      </c>
      <c r="K1137" s="138">
        <v>986.30051146699998</v>
      </c>
      <c r="L1137" s="192">
        <f t="shared" si="190"/>
        <v>986.30051146699998</v>
      </c>
      <c r="M1137" s="192">
        <f t="shared" si="191"/>
        <v>0</v>
      </c>
      <c r="N1137" s="192">
        <f t="shared" si="192"/>
        <v>0</v>
      </c>
      <c r="O1137" s="192">
        <v>151.67044128750379</v>
      </c>
      <c r="P1137" s="192">
        <f t="shared" si="193"/>
        <v>151.67044128750379</v>
      </c>
      <c r="Q1137" s="192">
        <f t="shared" si="194"/>
        <v>0</v>
      </c>
      <c r="R1137" s="192">
        <f t="shared" si="195"/>
        <v>0</v>
      </c>
      <c r="S1137" s="192">
        <f t="shared" si="196"/>
        <v>1137.9709527545037</v>
      </c>
      <c r="T1137" s="192">
        <f t="shared" si="197"/>
        <v>0</v>
      </c>
      <c r="U1137" s="192">
        <f t="shared" si="198"/>
        <v>0</v>
      </c>
    </row>
    <row r="1138" spans="1:21" s="137" customFormat="1" ht="12">
      <c r="A1138" s="161">
        <v>2736</v>
      </c>
      <c r="B1138" s="161" t="s">
        <v>396</v>
      </c>
      <c r="C1138" s="161" t="s">
        <v>397</v>
      </c>
      <c r="D1138" s="161" t="s">
        <v>644</v>
      </c>
      <c r="E1138" s="161" t="s">
        <v>271</v>
      </c>
      <c r="F1138" s="192">
        <v>77.996267385799996</v>
      </c>
      <c r="G1138" s="192">
        <v>0</v>
      </c>
      <c r="H1138" s="192">
        <v>0</v>
      </c>
      <c r="I1138" s="193">
        <f t="shared" si="188"/>
        <v>0</v>
      </c>
      <c r="J1138" s="193">
        <f t="shared" si="189"/>
        <v>0</v>
      </c>
      <c r="K1138" s="138">
        <v>1484.63343201</v>
      </c>
      <c r="L1138" s="192">
        <f t="shared" si="190"/>
        <v>1484.63343201</v>
      </c>
      <c r="M1138" s="192">
        <f t="shared" si="191"/>
        <v>0</v>
      </c>
      <c r="N1138" s="192">
        <f t="shared" si="192"/>
        <v>0</v>
      </c>
      <c r="O1138" s="192">
        <v>527.79835629985382</v>
      </c>
      <c r="P1138" s="192">
        <f t="shared" si="193"/>
        <v>527.79835629985382</v>
      </c>
      <c r="Q1138" s="192">
        <f t="shared" si="194"/>
        <v>0</v>
      </c>
      <c r="R1138" s="192">
        <f t="shared" si="195"/>
        <v>0</v>
      </c>
      <c r="S1138" s="192">
        <f t="shared" si="196"/>
        <v>2012.4317883098538</v>
      </c>
      <c r="T1138" s="192">
        <f t="shared" si="197"/>
        <v>0</v>
      </c>
      <c r="U1138" s="192">
        <f t="shared" si="198"/>
        <v>0</v>
      </c>
    </row>
    <row r="1139" spans="1:21" s="137" customFormat="1" ht="12">
      <c r="A1139" s="161">
        <v>2737</v>
      </c>
      <c r="B1139" s="161" t="s">
        <v>396</v>
      </c>
      <c r="C1139" s="161" t="s">
        <v>397</v>
      </c>
      <c r="D1139" s="161" t="s">
        <v>645</v>
      </c>
      <c r="E1139" s="161" t="s">
        <v>271</v>
      </c>
      <c r="F1139" s="192">
        <v>24.0639871351</v>
      </c>
      <c r="G1139" s="192">
        <v>0</v>
      </c>
      <c r="H1139" s="192">
        <v>0</v>
      </c>
      <c r="I1139" s="193">
        <f t="shared" si="188"/>
        <v>0</v>
      </c>
      <c r="J1139" s="193">
        <f t="shared" si="189"/>
        <v>0</v>
      </c>
      <c r="K1139" s="138">
        <v>311.29491551299998</v>
      </c>
      <c r="L1139" s="192">
        <f t="shared" si="190"/>
        <v>311.29491551299998</v>
      </c>
      <c r="M1139" s="192">
        <f t="shared" si="191"/>
        <v>0</v>
      </c>
      <c r="N1139" s="192">
        <f t="shared" si="192"/>
        <v>0</v>
      </c>
      <c r="O1139" s="192">
        <v>67.684744776391213</v>
      </c>
      <c r="P1139" s="192">
        <f t="shared" si="193"/>
        <v>67.684744776391213</v>
      </c>
      <c r="Q1139" s="192">
        <f t="shared" si="194"/>
        <v>0</v>
      </c>
      <c r="R1139" s="192">
        <f t="shared" si="195"/>
        <v>0</v>
      </c>
      <c r="S1139" s="192">
        <f t="shared" si="196"/>
        <v>378.97966028939118</v>
      </c>
      <c r="T1139" s="192">
        <f t="shared" si="197"/>
        <v>0</v>
      </c>
      <c r="U1139" s="192">
        <f t="shared" si="198"/>
        <v>0</v>
      </c>
    </row>
    <row r="1140" spans="1:21" s="137" customFormat="1" ht="12">
      <c r="A1140" s="161">
        <v>2738</v>
      </c>
      <c r="B1140" s="161" t="s">
        <v>396</v>
      </c>
      <c r="C1140" s="161" t="s">
        <v>397</v>
      </c>
      <c r="D1140" s="161" t="s">
        <v>644</v>
      </c>
      <c r="E1140" s="161" t="s">
        <v>271</v>
      </c>
      <c r="F1140" s="192">
        <v>65.365246120899997</v>
      </c>
      <c r="G1140" s="192">
        <v>0</v>
      </c>
      <c r="H1140" s="192">
        <v>0</v>
      </c>
      <c r="I1140" s="193">
        <f t="shared" si="188"/>
        <v>0</v>
      </c>
      <c r="J1140" s="193">
        <f t="shared" si="189"/>
        <v>0</v>
      </c>
      <c r="K1140" s="138">
        <v>1306.0309153600001</v>
      </c>
      <c r="L1140" s="192">
        <f t="shared" si="190"/>
        <v>1306.0309153600001</v>
      </c>
      <c r="M1140" s="192">
        <f t="shared" si="191"/>
        <v>0</v>
      </c>
      <c r="N1140" s="192">
        <f t="shared" si="192"/>
        <v>0</v>
      </c>
      <c r="O1140" s="192">
        <v>179.87458897241518</v>
      </c>
      <c r="P1140" s="192">
        <f t="shared" si="193"/>
        <v>179.87458897241518</v>
      </c>
      <c r="Q1140" s="192">
        <f t="shared" si="194"/>
        <v>0</v>
      </c>
      <c r="R1140" s="192">
        <f t="shared" si="195"/>
        <v>0</v>
      </c>
      <c r="S1140" s="192">
        <f t="shared" si="196"/>
        <v>1485.9055043324154</v>
      </c>
      <c r="T1140" s="192">
        <f t="shared" si="197"/>
        <v>0</v>
      </c>
      <c r="U1140" s="192">
        <f t="shared" si="198"/>
        <v>0</v>
      </c>
    </row>
    <row r="1141" spans="1:21" s="137" customFormat="1" ht="12">
      <c r="A1141" s="161">
        <v>2739</v>
      </c>
      <c r="B1141" s="161" t="s">
        <v>396</v>
      </c>
      <c r="C1141" s="161" t="s">
        <v>397</v>
      </c>
      <c r="D1141" s="161" t="s">
        <v>623</v>
      </c>
      <c r="E1141" s="161" t="s">
        <v>271</v>
      </c>
      <c r="F1141" s="192">
        <v>40.558052845699997</v>
      </c>
      <c r="G1141" s="192">
        <v>0</v>
      </c>
      <c r="H1141" s="192">
        <v>0</v>
      </c>
      <c r="I1141" s="193">
        <f t="shared" si="188"/>
        <v>0</v>
      </c>
      <c r="J1141" s="193">
        <f t="shared" si="189"/>
        <v>0</v>
      </c>
      <c r="K1141" s="138">
        <v>747.89804651300005</v>
      </c>
      <c r="L1141" s="192">
        <f t="shared" si="190"/>
        <v>747.89804651300005</v>
      </c>
      <c r="M1141" s="192">
        <f t="shared" si="191"/>
        <v>0</v>
      </c>
      <c r="N1141" s="192">
        <f t="shared" si="192"/>
        <v>0</v>
      </c>
      <c r="O1141" s="192">
        <v>81.673831866403077</v>
      </c>
      <c r="P1141" s="192">
        <f t="shared" si="193"/>
        <v>81.673831866403077</v>
      </c>
      <c r="Q1141" s="192">
        <f t="shared" si="194"/>
        <v>0</v>
      </c>
      <c r="R1141" s="192">
        <f t="shared" si="195"/>
        <v>0</v>
      </c>
      <c r="S1141" s="192">
        <f t="shared" si="196"/>
        <v>829.57187837940319</v>
      </c>
      <c r="T1141" s="192">
        <f t="shared" si="197"/>
        <v>0</v>
      </c>
      <c r="U1141" s="192">
        <f t="shared" si="198"/>
        <v>0</v>
      </c>
    </row>
    <row r="1142" spans="1:21" s="137" customFormat="1" ht="12">
      <c r="A1142" s="161">
        <v>2740</v>
      </c>
      <c r="B1142" s="161" t="s">
        <v>396</v>
      </c>
      <c r="C1142" s="161" t="s">
        <v>397</v>
      </c>
      <c r="D1142" s="161" t="s">
        <v>641</v>
      </c>
      <c r="E1142" s="161" t="s">
        <v>271</v>
      </c>
      <c r="F1142" s="192">
        <v>32.729150488000002</v>
      </c>
      <c r="G1142" s="192">
        <v>0</v>
      </c>
      <c r="H1142" s="192">
        <v>0</v>
      </c>
      <c r="I1142" s="193">
        <f t="shared" si="188"/>
        <v>0</v>
      </c>
      <c r="J1142" s="193">
        <f t="shared" si="189"/>
        <v>0</v>
      </c>
      <c r="K1142" s="138">
        <v>566.10619668100003</v>
      </c>
      <c r="L1142" s="192">
        <f t="shared" si="190"/>
        <v>566.10619668100003</v>
      </c>
      <c r="M1142" s="192">
        <f t="shared" si="191"/>
        <v>0</v>
      </c>
      <c r="N1142" s="192">
        <f t="shared" si="192"/>
        <v>0</v>
      </c>
      <c r="O1142" s="192">
        <v>318.7738468318712</v>
      </c>
      <c r="P1142" s="192">
        <f t="shared" si="193"/>
        <v>318.7738468318712</v>
      </c>
      <c r="Q1142" s="192">
        <f t="shared" si="194"/>
        <v>0</v>
      </c>
      <c r="R1142" s="192">
        <f t="shared" si="195"/>
        <v>0</v>
      </c>
      <c r="S1142" s="192">
        <f t="shared" si="196"/>
        <v>884.88004351287123</v>
      </c>
      <c r="T1142" s="192">
        <f t="shared" si="197"/>
        <v>0</v>
      </c>
      <c r="U1142" s="192">
        <f t="shared" si="198"/>
        <v>0</v>
      </c>
    </row>
    <row r="1143" spans="1:21" s="137" customFormat="1" ht="12">
      <c r="A1143" s="161">
        <v>2741</v>
      </c>
      <c r="B1143" s="161" t="s">
        <v>396</v>
      </c>
      <c r="C1143" s="161" t="s">
        <v>397</v>
      </c>
      <c r="D1143" s="161" t="s">
        <v>641</v>
      </c>
      <c r="E1143" s="161" t="s">
        <v>271</v>
      </c>
      <c r="F1143" s="192">
        <v>13.0951411555</v>
      </c>
      <c r="G1143" s="192">
        <v>0</v>
      </c>
      <c r="H1143" s="192">
        <v>0</v>
      </c>
      <c r="I1143" s="193">
        <f t="shared" si="188"/>
        <v>0</v>
      </c>
      <c r="J1143" s="193">
        <f t="shared" si="189"/>
        <v>0</v>
      </c>
      <c r="K1143" s="138">
        <v>279.06643471000001</v>
      </c>
      <c r="L1143" s="192">
        <f t="shared" si="190"/>
        <v>279.06643471000001</v>
      </c>
      <c r="M1143" s="192">
        <f t="shared" si="191"/>
        <v>0</v>
      </c>
      <c r="N1143" s="192">
        <f t="shared" si="192"/>
        <v>0</v>
      </c>
      <c r="O1143" s="192">
        <v>31.569980372247187</v>
      </c>
      <c r="P1143" s="192">
        <f t="shared" si="193"/>
        <v>31.569980372247187</v>
      </c>
      <c r="Q1143" s="192">
        <f t="shared" si="194"/>
        <v>0</v>
      </c>
      <c r="R1143" s="192">
        <f t="shared" si="195"/>
        <v>0</v>
      </c>
      <c r="S1143" s="192">
        <f t="shared" si="196"/>
        <v>310.6364150822472</v>
      </c>
      <c r="T1143" s="192">
        <f t="shared" si="197"/>
        <v>0</v>
      </c>
      <c r="U1143" s="192">
        <f t="shared" si="198"/>
        <v>0</v>
      </c>
    </row>
    <row r="1144" spans="1:21" s="137" customFormat="1" ht="12">
      <c r="A1144" s="161">
        <v>2742</v>
      </c>
      <c r="B1144" s="161" t="s">
        <v>396</v>
      </c>
      <c r="C1144" s="161" t="s">
        <v>397</v>
      </c>
      <c r="D1144" s="161" t="s">
        <v>623</v>
      </c>
      <c r="E1144" s="161" t="s">
        <v>271</v>
      </c>
      <c r="F1144" s="192">
        <v>8.6155802447699994</v>
      </c>
      <c r="G1144" s="192">
        <v>0</v>
      </c>
      <c r="H1144" s="192">
        <v>0</v>
      </c>
      <c r="I1144" s="193">
        <f t="shared" si="188"/>
        <v>0</v>
      </c>
      <c r="J1144" s="193">
        <f t="shared" si="189"/>
        <v>0</v>
      </c>
      <c r="K1144" s="138">
        <v>632.28480180199995</v>
      </c>
      <c r="L1144" s="192">
        <f t="shared" si="190"/>
        <v>632.28480180199995</v>
      </c>
      <c r="M1144" s="192">
        <f t="shared" si="191"/>
        <v>0</v>
      </c>
      <c r="N1144" s="192">
        <f t="shared" si="192"/>
        <v>0</v>
      </c>
      <c r="O1144" s="192">
        <v>922.63348773981431</v>
      </c>
      <c r="P1144" s="192">
        <f t="shared" si="193"/>
        <v>922.63348773981431</v>
      </c>
      <c r="Q1144" s="192">
        <f t="shared" si="194"/>
        <v>0</v>
      </c>
      <c r="R1144" s="192">
        <f t="shared" si="195"/>
        <v>0</v>
      </c>
      <c r="S1144" s="192">
        <f t="shared" si="196"/>
        <v>1554.9182895418144</v>
      </c>
      <c r="T1144" s="192">
        <f t="shared" si="197"/>
        <v>0</v>
      </c>
      <c r="U1144" s="192">
        <f t="shared" si="198"/>
        <v>0</v>
      </c>
    </row>
    <row r="1145" spans="1:21" s="137" customFormat="1" ht="12">
      <c r="A1145" s="161">
        <v>2743</v>
      </c>
      <c r="B1145" s="161" t="s">
        <v>396</v>
      </c>
      <c r="C1145" s="161" t="s">
        <v>397</v>
      </c>
      <c r="D1145" s="161" t="s">
        <v>623</v>
      </c>
      <c r="E1145" s="161" t="s">
        <v>271</v>
      </c>
      <c r="F1145" s="192">
        <v>31.189670100699999</v>
      </c>
      <c r="G1145" s="192">
        <v>0</v>
      </c>
      <c r="H1145" s="192">
        <v>0</v>
      </c>
      <c r="I1145" s="193">
        <f t="shared" si="188"/>
        <v>0</v>
      </c>
      <c r="J1145" s="193">
        <f t="shared" si="189"/>
        <v>0</v>
      </c>
      <c r="K1145" s="138">
        <v>581.25551900999994</v>
      </c>
      <c r="L1145" s="192">
        <f t="shared" si="190"/>
        <v>581.25551900999994</v>
      </c>
      <c r="M1145" s="192">
        <f t="shared" si="191"/>
        <v>0</v>
      </c>
      <c r="N1145" s="192">
        <f t="shared" si="192"/>
        <v>0</v>
      </c>
      <c r="O1145" s="192">
        <v>101.76887872912572</v>
      </c>
      <c r="P1145" s="192">
        <f t="shared" si="193"/>
        <v>101.76887872912572</v>
      </c>
      <c r="Q1145" s="192">
        <f t="shared" si="194"/>
        <v>0</v>
      </c>
      <c r="R1145" s="192">
        <f t="shared" si="195"/>
        <v>0</v>
      </c>
      <c r="S1145" s="192">
        <f t="shared" si="196"/>
        <v>683.02439773912567</v>
      </c>
      <c r="T1145" s="192">
        <f t="shared" si="197"/>
        <v>0</v>
      </c>
      <c r="U1145" s="192">
        <f t="shared" si="198"/>
        <v>0</v>
      </c>
    </row>
    <row r="1146" spans="1:21" s="137" customFormat="1" ht="12">
      <c r="A1146" s="161">
        <v>2744</v>
      </c>
      <c r="B1146" s="161" t="s">
        <v>396</v>
      </c>
      <c r="C1146" s="161" t="s">
        <v>397</v>
      </c>
      <c r="D1146" s="161" t="s">
        <v>644</v>
      </c>
      <c r="E1146" s="161" t="s">
        <v>271</v>
      </c>
      <c r="F1146" s="192">
        <v>7.0693833825199999</v>
      </c>
      <c r="G1146" s="192">
        <v>0</v>
      </c>
      <c r="H1146" s="192">
        <v>0</v>
      </c>
      <c r="I1146" s="193">
        <f t="shared" si="188"/>
        <v>0</v>
      </c>
      <c r="J1146" s="193">
        <f t="shared" si="189"/>
        <v>0</v>
      </c>
      <c r="K1146" s="138">
        <v>0</v>
      </c>
      <c r="L1146" s="192">
        <f t="shared" si="190"/>
        <v>0</v>
      </c>
      <c r="M1146" s="192">
        <f t="shared" si="191"/>
        <v>0</v>
      </c>
      <c r="N1146" s="192">
        <f t="shared" si="192"/>
        <v>0</v>
      </c>
      <c r="O1146" s="192">
        <v>0</v>
      </c>
      <c r="P1146" s="192">
        <f t="shared" si="193"/>
        <v>0</v>
      </c>
      <c r="Q1146" s="192">
        <f t="shared" si="194"/>
        <v>0</v>
      </c>
      <c r="R1146" s="192">
        <f t="shared" si="195"/>
        <v>0</v>
      </c>
      <c r="S1146" s="192">
        <f t="shared" si="196"/>
        <v>0</v>
      </c>
      <c r="T1146" s="192">
        <f t="shared" si="197"/>
        <v>0</v>
      </c>
      <c r="U1146" s="192">
        <f t="shared" si="198"/>
        <v>0</v>
      </c>
    </row>
    <row r="1147" spans="1:21" s="137" customFormat="1" ht="12">
      <c r="A1147" s="161">
        <v>2803</v>
      </c>
      <c r="B1147" s="161" t="s">
        <v>396</v>
      </c>
      <c r="C1147" s="161" t="s">
        <v>455</v>
      </c>
      <c r="D1147" s="161" t="s">
        <v>646</v>
      </c>
      <c r="E1147" s="161" t="s">
        <v>130</v>
      </c>
      <c r="F1147" s="192">
        <v>8.23113142208E-2</v>
      </c>
      <c r="G1147" s="192">
        <v>8.23113142208E-2</v>
      </c>
      <c r="H1147" s="192">
        <v>0</v>
      </c>
      <c r="I1147" s="193">
        <f t="shared" si="188"/>
        <v>1</v>
      </c>
      <c r="J1147" s="193">
        <f t="shared" si="189"/>
        <v>0</v>
      </c>
      <c r="K1147" s="138">
        <v>306</v>
      </c>
      <c r="L1147" s="192">
        <f t="shared" si="190"/>
        <v>0</v>
      </c>
      <c r="M1147" s="192">
        <f t="shared" si="191"/>
        <v>306</v>
      </c>
      <c r="N1147" s="192">
        <f t="shared" si="192"/>
        <v>0</v>
      </c>
      <c r="O1147" s="192">
        <v>31.006441161355127</v>
      </c>
      <c r="P1147" s="192">
        <f t="shared" si="193"/>
        <v>0</v>
      </c>
      <c r="Q1147" s="192">
        <f t="shared" si="194"/>
        <v>31.006441161355127</v>
      </c>
      <c r="R1147" s="192">
        <f t="shared" si="195"/>
        <v>0</v>
      </c>
      <c r="S1147" s="192">
        <f t="shared" si="196"/>
        <v>0</v>
      </c>
      <c r="T1147" s="192">
        <f t="shared" si="197"/>
        <v>337.00644116135516</v>
      </c>
      <c r="U1147" s="192">
        <f t="shared" si="198"/>
        <v>0</v>
      </c>
    </row>
    <row r="1148" spans="1:21" s="137" customFormat="1" ht="12">
      <c r="A1148" s="161">
        <v>2804</v>
      </c>
      <c r="B1148" s="161" t="s">
        <v>396</v>
      </c>
      <c r="C1148" s="161" t="s">
        <v>455</v>
      </c>
      <c r="D1148" s="161" t="s">
        <v>647</v>
      </c>
      <c r="E1148" s="161" t="s">
        <v>130</v>
      </c>
      <c r="F1148" s="192">
        <v>166.29982684230001</v>
      </c>
      <c r="G1148" s="192">
        <v>67.246385039200007</v>
      </c>
      <c r="H1148" s="192">
        <v>99.0534418031</v>
      </c>
      <c r="I1148" s="193">
        <f t="shared" si="188"/>
        <v>0.40436834070169475</v>
      </c>
      <c r="J1148" s="193">
        <f t="shared" si="189"/>
        <v>0.5956316592983053</v>
      </c>
      <c r="K1148" s="138">
        <v>10531.618348800001</v>
      </c>
      <c r="L1148" s="192">
        <f t="shared" si="190"/>
        <v>0</v>
      </c>
      <c r="M1148" s="192">
        <f t="shared" si="191"/>
        <v>4258.6530366077786</v>
      </c>
      <c r="N1148" s="192">
        <f t="shared" si="192"/>
        <v>6272.9653121922229</v>
      </c>
      <c r="O1148" s="192">
        <v>320.24343601567836</v>
      </c>
      <c r="P1148" s="192">
        <f t="shared" si="193"/>
        <v>0</v>
      </c>
      <c r="Q1148" s="192">
        <f t="shared" si="194"/>
        <v>129.49630684226921</v>
      </c>
      <c r="R1148" s="192">
        <f t="shared" si="195"/>
        <v>190.74712917340918</v>
      </c>
      <c r="S1148" s="192">
        <f t="shared" si="196"/>
        <v>0</v>
      </c>
      <c r="T1148" s="192">
        <f t="shared" si="197"/>
        <v>4388.149343450048</v>
      </c>
      <c r="U1148" s="192">
        <f t="shared" si="198"/>
        <v>6463.712441365632</v>
      </c>
    </row>
    <row r="1149" spans="1:21" s="137" customFormat="1" ht="12">
      <c r="A1149" s="161">
        <v>2805</v>
      </c>
      <c r="B1149" s="161" t="s">
        <v>396</v>
      </c>
      <c r="C1149" s="161" t="s">
        <v>397</v>
      </c>
      <c r="D1149" s="161" t="s">
        <v>648</v>
      </c>
      <c r="E1149" s="161" t="s">
        <v>130</v>
      </c>
      <c r="F1149" s="192">
        <v>78.722893642700001</v>
      </c>
      <c r="G1149" s="192">
        <v>78.722893642700001</v>
      </c>
      <c r="H1149" s="192">
        <v>0</v>
      </c>
      <c r="I1149" s="193">
        <f t="shared" si="188"/>
        <v>1</v>
      </c>
      <c r="J1149" s="193">
        <f t="shared" si="189"/>
        <v>0</v>
      </c>
      <c r="K1149" s="138">
        <v>2576.9791917699999</v>
      </c>
      <c r="L1149" s="192">
        <f t="shared" si="190"/>
        <v>0</v>
      </c>
      <c r="M1149" s="192">
        <f t="shared" si="191"/>
        <v>2576.9791917699999</v>
      </c>
      <c r="N1149" s="192">
        <f t="shared" si="192"/>
        <v>0</v>
      </c>
      <c r="O1149" s="192">
        <v>458.13759838492314</v>
      </c>
      <c r="P1149" s="192">
        <f t="shared" si="193"/>
        <v>0</v>
      </c>
      <c r="Q1149" s="192">
        <f t="shared" si="194"/>
        <v>458.13759838492314</v>
      </c>
      <c r="R1149" s="192">
        <f t="shared" si="195"/>
        <v>0</v>
      </c>
      <c r="S1149" s="192">
        <f t="shared" si="196"/>
        <v>0</v>
      </c>
      <c r="T1149" s="192">
        <f t="shared" si="197"/>
        <v>3035.1167901549229</v>
      </c>
      <c r="U1149" s="192">
        <f t="shared" si="198"/>
        <v>0</v>
      </c>
    </row>
    <row r="1150" spans="1:21" s="137" customFormat="1" ht="12">
      <c r="A1150" s="161">
        <v>2806</v>
      </c>
      <c r="B1150" s="161" t="s">
        <v>396</v>
      </c>
      <c r="C1150" s="161" t="s">
        <v>397</v>
      </c>
      <c r="D1150" s="161" t="s">
        <v>648</v>
      </c>
      <c r="E1150" s="161" t="s">
        <v>130</v>
      </c>
      <c r="F1150" s="192">
        <v>47.829449132299999</v>
      </c>
      <c r="G1150" s="192">
        <v>47.829449132299999</v>
      </c>
      <c r="H1150" s="192">
        <v>0</v>
      </c>
      <c r="I1150" s="193">
        <f t="shared" si="188"/>
        <v>1</v>
      </c>
      <c r="J1150" s="193">
        <f t="shared" si="189"/>
        <v>0</v>
      </c>
      <c r="K1150" s="138">
        <v>1582.68332227</v>
      </c>
      <c r="L1150" s="192">
        <f t="shared" si="190"/>
        <v>0</v>
      </c>
      <c r="M1150" s="192">
        <f t="shared" si="191"/>
        <v>1582.68332227</v>
      </c>
      <c r="N1150" s="192">
        <f t="shared" si="192"/>
        <v>0</v>
      </c>
      <c r="O1150" s="192">
        <v>234.66213373724366</v>
      </c>
      <c r="P1150" s="192">
        <f t="shared" si="193"/>
        <v>0</v>
      </c>
      <c r="Q1150" s="192">
        <f t="shared" si="194"/>
        <v>234.66213373724366</v>
      </c>
      <c r="R1150" s="192">
        <f t="shared" si="195"/>
        <v>0</v>
      </c>
      <c r="S1150" s="192">
        <f t="shared" si="196"/>
        <v>0</v>
      </c>
      <c r="T1150" s="192">
        <f t="shared" si="197"/>
        <v>1817.3454560072437</v>
      </c>
      <c r="U1150" s="192">
        <f t="shared" si="198"/>
        <v>0</v>
      </c>
    </row>
    <row r="1151" spans="1:21" s="137" customFormat="1" ht="12">
      <c r="A1151" s="161">
        <v>2807</v>
      </c>
      <c r="B1151" s="161" t="s">
        <v>396</v>
      </c>
      <c r="C1151" s="161" t="s">
        <v>397</v>
      </c>
      <c r="D1151" s="161" t="s">
        <v>648</v>
      </c>
      <c r="E1151" s="161" t="s">
        <v>130</v>
      </c>
      <c r="F1151" s="192">
        <v>15.893380736399999</v>
      </c>
      <c r="G1151" s="192">
        <v>15.893380736399999</v>
      </c>
      <c r="H1151" s="192">
        <v>0</v>
      </c>
      <c r="I1151" s="193">
        <f t="shared" si="188"/>
        <v>1</v>
      </c>
      <c r="J1151" s="193">
        <f t="shared" si="189"/>
        <v>0</v>
      </c>
      <c r="K1151" s="138">
        <v>522.16231912199999</v>
      </c>
      <c r="L1151" s="192">
        <f t="shared" si="190"/>
        <v>0</v>
      </c>
      <c r="M1151" s="192">
        <f t="shared" si="191"/>
        <v>522.16231912199999</v>
      </c>
      <c r="N1151" s="192">
        <f t="shared" si="192"/>
        <v>0</v>
      </c>
      <c r="O1151" s="192">
        <v>124.02600374731261</v>
      </c>
      <c r="P1151" s="192">
        <f t="shared" si="193"/>
        <v>0</v>
      </c>
      <c r="Q1151" s="192">
        <f t="shared" si="194"/>
        <v>124.02600374731261</v>
      </c>
      <c r="R1151" s="192">
        <f t="shared" si="195"/>
        <v>0</v>
      </c>
      <c r="S1151" s="192">
        <f t="shared" si="196"/>
        <v>0</v>
      </c>
      <c r="T1151" s="192">
        <f t="shared" si="197"/>
        <v>646.18832286931263</v>
      </c>
      <c r="U1151" s="192">
        <f t="shared" si="198"/>
        <v>0</v>
      </c>
    </row>
    <row r="1152" spans="1:21" s="137" customFormat="1" ht="12">
      <c r="A1152" s="161">
        <v>2808</v>
      </c>
      <c r="B1152" s="161" t="s">
        <v>396</v>
      </c>
      <c r="C1152" s="161" t="s">
        <v>455</v>
      </c>
      <c r="D1152" s="161" t="s">
        <v>649</v>
      </c>
      <c r="E1152" s="161" t="s">
        <v>130</v>
      </c>
      <c r="F1152" s="192">
        <v>21.876529510414997</v>
      </c>
      <c r="G1152" s="192">
        <v>21.060809872099998</v>
      </c>
      <c r="H1152" s="192">
        <v>0.81571963831500005</v>
      </c>
      <c r="I1152" s="193">
        <f t="shared" si="188"/>
        <v>0.96271256654641446</v>
      </c>
      <c r="J1152" s="193">
        <f t="shared" si="189"/>
        <v>3.7287433453585539E-2</v>
      </c>
      <c r="K1152" s="138">
        <v>1</v>
      </c>
      <c r="L1152" s="192">
        <f t="shared" si="190"/>
        <v>0</v>
      </c>
      <c r="M1152" s="192">
        <f t="shared" si="191"/>
        <v>0.96271256654641446</v>
      </c>
      <c r="N1152" s="192">
        <f t="shared" si="192"/>
        <v>3.7287433453585539E-2</v>
      </c>
      <c r="O1152" s="192">
        <v>241.49166491985599</v>
      </c>
      <c r="P1152" s="192">
        <f t="shared" si="193"/>
        <v>0</v>
      </c>
      <c r="Q1152" s="192">
        <f t="shared" si="194"/>
        <v>232.48706053456129</v>
      </c>
      <c r="R1152" s="192">
        <f t="shared" si="195"/>
        <v>9.0046043852947069</v>
      </c>
      <c r="S1152" s="192">
        <f t="shared" si="196"/>
        <v>0</v>
      </c>
      <c r="T1152" s="192">
        <f t="shared" si="197"/>
        <v>233.4497731011077</v>
      </c>
      <c r="U1152" s="192">
        <f t="shared" si="198"/>
        <v>9.041891818748292</v>
      </c>
    </row>
    <row r="1153" spans="1:21" s="137" customFormat="1" ht="12">
      <c r="A1153" s="161">
        <v>2809</v>
      </c>
      <c r="B1153" s="161" t="s">
        <v>396</v>
      </c>
      <c r="C1153" s="161" t="s">
        <v>455</v>
      </c>
      <c r="D1153" s="161" t="s">
        <v>650</v>
      </c>
      <c r="E1153" s="161" t="s">
        <v>130</v>
      </c>
      <c r="F1153" s="192">
        <v>108.92613328</v>
      </c>
      <c r="G1153" s="192">
        <v>108.92613328</v>
      </c>
      <c r="H1153" s="192">
        <v>0</v>
      </c>
      <c r="I1153" s="193">
        <f t="shared" si="188"/>
        <v>1</v>
      </c>
      <c r="J1153" s="193">
        <f t="shared" si="189"/>
        <v>0</v>
      </c>
      <c r="K1153" s="138">
        <v>4709</v>
      </c>
      <c r="L1153" s="192">
        <f t="shared" si="190"/>
        <v>0</v>
      </c>
      <c r="M1153" s="192">
        <f t="shared" si="191"/>
        <v>4709</v>
      </c>
      <c r="N1153" s="192">
        <f t="shared" si="192"/>
        <v>0</v>
      </c>
      <c r="O1153" s="192">
        <v>646.52196318312383</v>
      </c>
      <c r="P1153" s="192">
        <f t="shared" si="193"/>
        <v>0</v>
      </c>
      <c r="Q1153" s="192">
        <f t="shared" si="194"/>
        <v>646.52196318312383</v>
      </c>
      <c r="R1153" s="192">
        <f t="shared" si="195"/>
        <v>0</v>
      </c>
      <c r="S1153" s="192">
        <f t="shared" si="196"/>
        <v>0</v>
      </c>
      <c r="T1153" s="192">
        <f t="shared" si="197"/>
        <v>5355.5219631831242</v>
      </c>
      <c r="U1153" s="192">
        <f t="shared" si="198"/>
        <v>0</v>
      </c>
    </row>
    <row r="1154" spans="1:21" s="137" customFormat="1" ht="12">
      <c r="A1154" s="161">
        <v>2810</v>
      </c>
      <c r="B1154" s="161" t="s">
        <v>396</v>
      </c>
      <c r="C1154" s="161" t="s">
        <v>455</v>
      </c>
      <c r="D1154" s="161" t="s">
        <v>650</v>
      </c>
      <c r="E1154" s="161" t="s">
        <v>130</v>
      </c>
      <c r="F1154" s="192">
        <v>93.770710497099998</v>
      </c>
      <c r="G1154" s="192">
        <v>93.770710497099998</v>
      </c>
      <c r="H1154" s="192">
        <v>0</v>
      </c>
      <c r="I1154" s="193">
        <f t="shared" si="188"/>
        <v>1</v>
      </c>
      <c r="J1154" s="193">
        <f t="shared" si="189"/>
        <v>0</v>
      </c>
      <c r="K1154" s="138">
        <v>4166</v>
      </c>
      <c r="L1154" s="192">
        <f t="shared" si="190"/>
        <v>0</v>
      </c>
      <c r="M1154" s="192">
        <f t="shared" si="191"/>
        <v>4166</v>
      </c>
      <c r="N1154" s="192">
        <f t="shared" si="192"/>
        <v>0</v>
      </c>
      <c r="O1154" s="192">
        <v>379.01236829213076</v>
      </c>
      <c r="P1154" s="192">
        <f t="shared" si="193"/>
        <v>0</v>
      </c>
      <c r="Q1154" s="192">
        <f t="shared" si="194"/>
        <v>379.01236829213076</v>
      </c>
      <c r="R1154" s="192">
        <f t="shared" si="195"/>
        <v>0</v>
      </c>
      <c r="S1154" s="192">
        <f t="shared" si="196"/>
        <v>0</v>
      </c>
      <c r="T1154" s="192">
        <f t="shared" si="197"/>
        <v>4545.0123682921312</v>
      </c>
      <c r="U1154" s="192">
        <f t="shared" si="198"/>
        <v>0</v>
      </c>
    </row>
    <row r="1155" spans="1:21" s="137" customFormat="1" ht="12">
      <c r="A1155" s="161">
        <v>2811</v>
      </c>
      <c r="B1155" s="161" t="s">
        <v>396</v>
      </c>
      <c r="C1155" s="161" t="s">
        <v>455</v>
      </c>
      <c r="D1155" s="161" t="s">
        <v>650</v>
      </c>
      <c r="E1155" s="161" t="s">
        <v>130</v>
      </c>
      <c r="F1155" s="192">
        <v>61.171900163899998</v>
      </c>
      <c r="G1155" s="192">
        <v>61.171900163899998</v>
      </c>
      <c r="H1155" s="192">
        <v>0</v>
      </c>
      <c r="I1155" s="193">
        <f t="shared" si="188"/>
        <v>1</v>
      </c>
      <c r="J1155" s="193">
        <f t="shared" si="189"/>
        <v>0</v>
      </c>
      <c r="K1155" s="138">
        <v>3244</v>
      </c>
      <c r="L1155" s="192">
        <f t="shared" si="190"/>
        <v>0</v>
      </c>
      <c r="M1155" s="192">
        <f t="shared" si="191"/>
        <v>3244</v>
      </c>
      <c r="N1155" s="192">
        <f t="shared" si="192"/>
        <v>0</v>
      </c>
      <c r="O1155" s="192">
        <v>548.65008803914236</v>
      </c>
      <c r="P1155" s="192">
        <f t="shared" si="193"/>
        <v>0</v>
      </c>
      <c r="Q1155" s="192">
        <f t="shared" si="194"/>
        <v>548.65008803914236</v>
      </c>
      <c r="R1155" s="192">
        <f t="shared" si="195"/>
        <v>0</v>
      </c>
      <c r="S1155" s="192">
        <f t="shared" si="196"/>
        <v>0</v>
      </c>
      <c r="T1155" s="192">
        <f t="shared" si="197"/>
        <v>3792.6500880391422</v>
      </c>
      <c r="U1155" s="192">
        <f t="shared" si="198"/>
        <v>0</v>
      </c>
    </row>
    <row r="1156" spans="1:21" s="137" customFormat="1" ht="12">
      <c r="A1156" s="161">
        <v>2812</v>
      </c>
      <c r="B1156" s="161" t="s">
        <v>396</v>
      </c>
      <c r="C1156" s="161" t="s">
        <v>455</v>
      </c>
      <c r="D1156" s="161" t="s">
        <v>650</v>
      </c>
      <c r="E1156" s="161" t="s">
        <v>130</v>
      </c>
      <c r="F1156" s="192">
        <v>35.746966866800001</v>
      </c>
      <c r="G1156" s="192">
        <v>35.746966866800001</v>
      </c>
      <c r="H1156" s="192">
        <v>0</v>
      </c>
      <c r="I1156" s="193">
        <f t="shared" si="188"/>
        <v>1</v>
      </c>
      <c r="J1156" s="193">
        <f t="shared" si="189"/>
        <v>0</v>
      </c>
      <c r="K1156" s="138">
        <v>1497</v>
      </c>
      <c r="L1156" s="192">
        <f t="shared" si="190"/>
        <v>0</v>
      </c>
      <c r="M1156" s="192">
        <f t="shared" si="191"/>
        <v>1497</v>
      </c>
      <c r="N1156" s="192">
        <f t="shared" si="192"/>
        <v>0</v>
      </c>
      <c r="O1156" s="192">
        <v>115.59413066950977</v>
      </c>
      <c r="P1156" s="192">
        <f t="shared" si="193"/>
        <v>0</v>
      </c>
      <c r="Q1156" s="192">
        <f t="shared" si="194"/>
        <v>115.59413066950977</v>
      </c>
      <c r="R1156" s="192">
        <f t="shared" si="195"/>
        <v>0</v>
      </c>
      <c r="S1156" s="192">
        <f t="shared" si="196"/>
        <v>0</v>
      </c>
      <c r="T1156" s="192">
        <f t="shared" si="197"/>
        <v>1612.5941306695097</v>
      </c>
      <c r="U1156" s="192">
        <f t="shared" si="198"/>
        <v>0</v>
      </c>
    </row>
    <row r="1157" spans="1:21" s="137" customFormat="1" ht="12">
      <c r="A1157" s="161">
        <v>2813</v>
      </c>
      <c r="B1157" s="161" t="s">
        <v>396</v>
      </c>
      <c r="C1157" s="161" t="s">
        <v>455</v>
      </c>
      <c r="D1157" s="161" t="s">
        <v>650</v>
      </c>
      <c r="E1157" s="161" t="s">
        <v>130</v>
      </c>
      <c r="F1157" s="192">
        <v>33.056764781600002</v>
      </c>
      <c r="G1157" s="192">
        <v>33.056764781600002</v>
      </c>
      <c r="H1157" s="192">
        <v>0</v>
      </c>
      <c r="I1157" s="193">
        <f t="shared" si="188"/>
        <v>1</v>
      </c>
      <c r="J1157" s="193">
        <f t="shared" si="189"/>
        <v>0</v>
      </c>
      <c r="K1157" s="138">
        <v>1568</v>
      </c>
      <c r="L1157" s="192">
        <f t="shared" si="190"/>
        <v>0</v>
      </c>
      <c r="M1157" s="192">
        <f t="shared" si="191"/>
        <v>1568</v>
      </c>
      <c r="N1157" s="192">
        <f t="shared" si="192"/>
        <v>0</v>
      </c>
      <c r="O1157" s="192">
        <v>172.73200186718586</v>
      </c>
      <c r="P1157" s="192">
        <f t="shared" si="193"/>
        <v>0</v>
      </c>
      <c r="Q1157" s="192">
        <f t="shared" si="194"/>
        <v>172.73200186718586</v>
      </c>
      <c r="R1157" s="192">
        <f t="shared" si="195"/>
        <v>0</v>
      </c>
      <c r="S1157" s="192">
        <f t="shared" si="196"/>
        <v>0</v>
      </c>
      <c r="T1157" s="192">
        <f t="shared" si="197"/>
        <v>1740.7320018671858</v>
      </c>
      <c r="U1157" s="192">
        <f t="shared" si="198"/>
        <v>0</v>
      </c>
    </row>
    <row r="1158" spans="1:21" s="137" customFormat="1" ht="12">
      <c r="A1158" s="161">
        <v>2815</v>
      </c>
      <c r="B1158" s="161" t="s">
        <v>396</v>
      </c>
      <c r="C1158" s="161" t="s">
        <v>455</v>
      </c>
      <c r="D1158" s="161" t="s">
        <v>647</v>
      </c>
      <c r="E1158" s="161" t="s">
        <v>130</v>
      </c>
      <c r="F1158" s="192">
        <v>45.839078477375935</v>
      </c>
      <c r="G1158" s="192">
        <v>0</v>
      </c>
      <c r="H1158" s="192">
        <v>45.839078477375935</v>
      </c>
      <c r="I1158" s="193">
        <f t="shared" si="188"/>
        <v>0</v>
      </c>
      <c r="J1158" s="193">
        <f t="shared" si="189"/>
        <v>1</v>
      </c>
      <c r="K1158" s="138">
        <v>5078</v>
      </c>
      <c r="L1158" s="192">
        <f t="shared" si="190"/>
        <v>0</v>
      </c>
      <c r="M1158" s="192">
        <f t="shared" si="191"/>
        <v>0</v>
      </c>
      <c r="N1158" s="192">
        <f t="shared" si="192"/>
        <v>5078</v>
      </c>
      <c r="O1158" s="192">
        <v>0.12695312851331816</v>
      </c>
      <c r="P1158" s="192">
        <f t="shared" si="193"/>
        <v>0</v>
      </c>
      <c r="Q1158" s="192">
        <f t="shared" si="194"/>
        <v>0</v>
      </c>
      <c r="R1158" s="192">
        <f t="shared" si="195"/>
        <v>0.12695312851331816</v>
      </c>
      <c r="S1158" s="192">
        <f t="shared" si="196"/>
        <v>0</v>
      </c>
      <c r="T1158" s="192">
        <f t="shared" si="197"/>
        <v>0</v>
      </c>
      <c r="U1158" s="192">
        <f t="shared" si="198"/>
        <v>5078.1269531285134</v>
      </c>
    </row>
    <row r="1159" spans="1:21" s="137" customFormat="1" ht="12">
      <c r="A1159" s="161">
        <v>2816</v>
      </c>
      <c r="B1159" s="161" t="s">
        <v>396</v>
      </c>
      <c r="C1159" s="161" t="s">
        <v>455</v>
      </c>
      <c r="D1159" s="161" t="s">
        <v>464</v>
      </c>
      <c r="E1159" s="161" t="s">
        <v>130</v>
      </c>
      <c r="F1159" s="192">
        <v>82.963828523684001</v>
      </c>
      <c r="G1159" s="192">
        <v>0.42557275618399615</v>
      </c>
      <c r="H1159" s="192">
        <v>82.538255767500004</v>
      </c>
      <c r="I1159" s="193">
        <f t="shared" si="188"/>
        <v>5.1296180969096225E-3</v>
      </c>
      <c r="J1159" s="193">
        <f t="shared" si="189"/>
        <v>0.99487038190309041</v>
      </c>
      <c r="K1159" s="138">
        <v>5397.4502802099996</v>
      </c>
      <c r="L1159" s="192">
        <f t="shared" si="190"/>
        <v>0</v>
      </c>
      <c r="M1159" s="192">
        <f t="shared" si="191"/>
        <v>27.686858634535128</v>
      </c>
      <c r="N1159" s="192">
        <f t="shared" si="192"/>
        <v>5369.7634215754642</v>
      </c>
      <c r="O1159" s="192">
        <v>253.45835357231297</v>
      </c>
      <c r="P1159" s="192">
        <f t="shared" si="193"/>
        <v>0</v>
      </c>
      <c r="Q1159" s="192">
        <f t="shared" si="194"/>
        <v>1.3001445572974544</v>
      </c>
      <c r="R1159" s="192">
        <f t="shared" si="195"/>
        <v>252.15820901501553</v>
      </c>
      <c r="S1159" s="192">
        <f t="shared" si="196"/>
        <v>0</v>
      </c>
      <c r="T1159" s="192">
        <f t="shared" si="197"/>
        <v>28.987003191832581</v>
      </c>
      <c r="U1159" s="192">
        <f t="shared" si="198"/>
        <v>5621.9216305904802</v>
      </c>
    </row>
    <row r="1160" spans="1:21" s="137" customFormat="1" ht="12">
      <c r="A1160" s="161">
        <v>2817</v>
      </c>
      <c r="B1160" s="161" t="s">
        <v>396</v>
      </c>
      <c r="C1160" s="161" t="s">
        <v>455</v>
      </c>
      <c r="D1160" s="161" t="s">
        <v>650</v>
      </c>
      <c r="E1160" s="161" t="s">
        <v>130</v>
      </c>
      <c r="F1160" s="192">
        <v>14.7330829722</v>
      </c>
      <c r="G1160" s="192">
        <v>14.7330829722</v>
      </c>
      <c r="H1160" s="192">
        <v>0</v>
      </c>
      <c r="I1160" s="193">
        <f t="shared" si="188"/>
        <v>1</v>
      </c>
      <c r="J1160" s="193">
        <f t="shared" si="189"/>
        <v>0</v>
      </c>
      <c r="K1160" s="138">
        <v>978</v>
      </c>
      <c r="L1160" s="192">
        <f t="shared" si="190"/>
        <v>0</v>
      </c>
      <c r="M1160" s="192">
        <f t="shared" si="191"/>
        <v>978</v>
      </c>
      <c r="N1160" s="192">
        <f t="shared" si="192"/>
        <v>0</v>
      </c>
      <c r="O1160" s="192">
        <v>81.793428447999972</v>
      </c>
      <c r="P1160" s="192">
        <f t="shared" si="193"/>
        <v>0</v>
      </c>
      <c r="Q1160" s="192">
        <f t="shared" si="194"/>
        <v>81.793428447999972</v>
      </c>
      <c r="R1160" s="192">
        <f t="shared" si="195"/>
        <v>0</v>
      </c>
      <c r="S1160" s="192">
        <f t="shared" si="196"/>
        <v>0</v>
      </c>
      <c r="T1160" s="192">
        <f t="shared" si="197"/>
        <v>1059.793428448</v>
      </c>
      <c r="U1160" s="192">
        <f t="shared" si="198"/>
        <v>0</v>
      </c>
    </row>
    <row r="1161" spans="1:21" s="137" customFormat="1" ht="12">
      <c r="A1161" s="161">
        <v>2818</v>
      </c>
      <c r="B1161" s="161" t="s">
        <v>396</v>
      </c>
      <c r="C1161" s="161" t="s">
        <v>455</v>
      </c>
      <c r="D1161" s="161" t="s">
        <v>650</v>
      </c>
      <c r="E1161" s="161" t="s">
        <v>130</v>
      </c>
      <c r="F1161" s="192">
        <v>23.0866424118</v>
      </c>
      <c r="G1161" s="192">
        <v>23.0866424118</v>
      </c>
      <c r="H1161" s="192">
        <v>0</v>
      </c>
      <c r="I1161" s="193">
        <f t="shared" si="188"/>
        <v>1</v>
      </c>
      <c r="J1161" s="193">
        <f t="shared" si="189"/>
        <v>0</v>
      </c>
      <c r="K1161" s="138">
        <v>1251</v>
      </c>
      <c r="L1161" s="192">
        <f t="shared" si="190"/>
        <v>0</v>
      </c>
      <c r="M1161" s="192">
        <f t="shared" si="191"/>
        <v>1251</v>
      </c>
      <c r="N1161" s="192">
        <f t="shared" si="192"/>
        <v>0</v>
      </c>
      <c r="O1161" s="192">
        <v>98.316527447000013</v>
      </c>
      <c r="P1161" s="192">
        <f t="shared" si="193"/>
        <v>0</v>
      </c>
      <c r="Q1161" s="192">
        <f t="shared" si="194"/>
        <v>98.316527447000013</v>
      </c>
      <c r="R1161" s="192">
        <f t="shared" si="195"/>
        <v>0</v>
      </c>
      <c r="S1161" s="192">
        <f t="shared" si="196"/>
        <v>0</v>
      </c>
      <c r="T1161" s="192">
        <f t="shared" si="197"/>
        <v>1349.316527447</v>
      </c>
      <c r="U1161" s="192">
        <f t="shared" si="198"/>
        <v>0</v>
      </c>
    </row>
    <row r="1162" spans="1:21" s="137" customFormat="1" ht="12">
      <c r="A1162" s="161">
        <v>2819</v>
      </c>
      <c r="B1162" s="161" t="s">
        <v>396</v>
      </c>
      <c r="C1162" s="161" t="s">
        <v>455</v>
      </c>
      <c r="D1162" s="161" t="s">
        <v>650</v>
      </c>
      <c r="E1162" s="161" t="s">
        <v>130</v>
      </c>
      <c r="F1162" s="192">
        <v>60.123564704800003</v>
      </c>
      <c r="G1162" s="192">
        <v>60.123564704800003</v>
      </c>
      <c r="H1162" s="192">
        <v>0</v>
      </c>
      <c r="I1162" s="193">
        <f t="shared" ref="I1162:I1225" si="199">IF(G1162&gt;0,G1162/F1162,0)</f>
        <v>1</v>
      </c>
      <c r="J1162" s="193">
        <f t="shared" ref="J1162:J1225" si="200">IF(E1162="Greenfield",1-I1162,0)</f>
        <v>0</v>
      </c>
      <c r="K1162" s="138">
        <v>2471</v>
      </c>
      <c r="L1162" s="192">
        <f t="shared" ref="L1162:L1225" si="201">IF($E1162="Established",$K1162,0)</f>
        <v>0</v>
      </c>
      <c r="M1162" s="192">
        <f t="shared" ref="M1162:M1225" si="202">IF($E1162="Greenfield",$K1162*I1162,0)</f>
        <v>2471</v>
      </c>
      <c r="N1162" s="192">
        <f t="shared" ref="N1162:N1225" si="203">IF($E1162="Greenfield",$K1162*J1162,0)</f>
        <v>0</v>
      </c>
      <c r="O1162" s="192">
        <v>191.41597545176418</v>
      </c>
      <c r="P1162" s="192">
        <f t="shared" ref="P1162:P1225" si="204">IF($E1162="Established",$O1162,0)</f>
        <v>0</v>
      </c>
      <c r="Q1162" s="192">
        <f t="shared" ref="Q1162:Q1225" si="205">IF($E1162="Greenfield",$O1162*I1162,0)</f>
        <v>191.41597545176418</v>
      </c>
      <c r="R1162" s="192">
        <f t="shared" ref="R1162:R1225" si="206">IF($E1162="Greenfield",$O1162*J1162,0)</f>
        <v>0</v>
      </c>
      <c r="S1162" s="192">
        <f t="shared" ref="S1162:S1225" si="207">L1162+P1162</f>
        <v>0</v>
      </c>
      <c r="T1162" s="192">
        <f t="shared" ref="T1162:T1225" si="208">M1162+Q1162</f>
        <v>2662.4159754517641</v>
      </c>
      <c r="U1162" s="192">
        <f t="shared" ref="U1162:U1225" si="209">N1162+R1162</f>
        <v>0</v>
      </c>
    </row>
    <row r="1163" spans="1:21" s="137" customFormat="1" ht="12">
      <c r="A1163" s="161">
        <v>2901</v>
      </c>
      <c r="B1163" s="161" t="s">
        <v>396</v>
      </c>
      <c r="C1163" s="161" t="s">
        <v>455</v>
      </c>
      <c r="D1163" s="161" t="s">
        <v>651</v>
      </c>
      <c r="E1163" s="161" t="s">
        <v>130</v>
      </c>
      <c r="F1163" s="192">
        <v>93.702913712500006</v>
      </c>
      <c r="G1163" s="192">
        <v>93.702913712500006</v>
      </c>
      <c r="H1163" s="192">
        <v>0</v>
      </c>
      <c r="I1163" s="193">
        <f t="shared" si="199"/>
        <v>1</v>
      </c>
      <c r="J1163" s="193">
        <f t="shared" si="200"/>
        <v>0</v>
      </c>
      <c r="K1163" s="138">
        <v>2622</v>
      </c>
      <c r="L1163" s="192">
        <f t="shared" si="201"/>
        <v>0</v>
      </c>
      <c r="M1163" s="192">
        <f t="shared" si="202"/>
        <v>2622</v>
      </c>
      <c r="N1163" s="192">
        <f t="shared" si="203"/>
        <v>0</v>
      </c>
      <c r="O1163" s="192">
        <v>361.66805792741945</v>
      </c>
      <c r="P1163" s="192">
        <f t="shared" si="204"/>
        <v>0</v>
      </c>
      <c r="Q1163" s="192">
        <f t="shared" si="205"/>
        <v>361.66805792741945</v>
      </c>
      <c r="R1163" s="192">
        <f t="shared" si="206"/>
        <v>0</v>
      </c>
      <c r="S1163" s="192">
        <f t="shared" si="207"/>
        <v>0</v>
      </c>
      <c r="T1163" s="192">
        <f t="shared" si="208"/>
        <v>2983.6680579274193</v>
      </c>
      <c r="U1163" s="192">
        <f t="shared" si="209"/>
        <v>0</v>
      </c>
    </row>
    <row r="1164" spans="1:21" s="137" customFormat="1" ht="12">
      <c r="A1164" s="161">
        <v>2902</v>
      </c>
      <c r="B1164" s="161" t="s">
        <v>396</v>
      </c>
      <c r="C1164" s="161" t="s">
        <v>455</v>
      </c>
      <c r="D1164" s="161" t="s">
        <v>651</v>
      </c>
      <c r="E1164" s="161" t="s">
        <v>130</v>
      </c>
      <c r="F1164" s="192">
        <v>102.41923215600001</v>
      </c>
      <c r="G1164" s="192">
        <v>102.41923215600001</v>
      </c>
      <c r="H1164" s="192">
        <v>0</v>
      </c>
      <c r="I1164" s="193">
        <f t="shared" si="199"/>
        <v>1</v>
      </c>
      <c r="J1164" s="193">
        <f t="shared" si="200"/>
        <v>0</v>
      </c>
      <c r="K1164" s="138">
        <v>4460</v>
      </c>
      <c r="L1164" s="192">
        <f t="shared" si="201"/>
        <v>0</v>
      </c>
      <c r="M1164" s="192">
        <f t="shared" si="202"/>
        <v>4460</v>
      </c>
      <c r="N1164" s="192">
        <f t="shared" si="203"/>
        <v>0</v>
      </c>
      <c r="O1164" s="192">
        <v>357.5735214802927</v>
      </c>
      <c r="P1164" s="192">
        <f t="shared" si="204"/>
        <v>0</v>
      </c>
      <c r="Q1164" s="192">
        <f t="shared" si="205"/>
        <v>357.5735214802927</v>
      </c>
      <c r="R1164" s="192">
        <f t="shared" si="206"/>
        <v>0</v>
      </c>
      <c r="S1164" s="192">
        <f t="shared" si="207"/>
        <v>0</v>
      </c>
      <c r="T1164" s="192">
        <f t="shared" si="208"/>
        <v>4817.5735214802926</v>
      </c>
      <c r="U1164" s="192">
        <f t="shared" si="209"/>
        <v>0</v>
      </c>
    </row>
    <row r="1165" spans="1:21" s="137" customFormat="1" ht="12">
      <c r="A1165" s="161">
        <v>2903</v>
      </c>
      <c r="B1165" s="161" t="s">
        <v>396</v>
      </c>
      <c r="C1165" s="161" t="s">
        <v>455</v>
      </c>
      <c r="D1165" s="161" t="s">
        <v>652</v>
      </c>
      <c r="E1165" s="161" t="s">
        <v>130</v>
      </c>
      <c r="F1165" s="192">
        <v>8.8804968440399996</v>
      </c>
      <c r="G1165" s="192">
        <v>0</v>
      </c>
      <c r="H1165" s="192">
        <v>8.8804968440399996</v>
      </c>
      <c r="I1165" s="193">
        <f t="shared" si="199"/>
        <v>0</v>
      </c>
      <c r="J1165" s="193">
        <f t="shared" si="200"/>
        <v>1</v>
      </c>
      <c r="K1165" s="138">
        <v>970.2</v>
      </c>
      <c r="L1165" s="192">
        <f t="shared" si="201"/>
        <v>0</v>
      </c>
      <c r="M1165" s="192">
        <f t="shared" si="202"/>
        <v>0</v>
      </c>
      <c r="N1165" s="192">
        <f t="shared" si="203"/>
        <v>970.2</v>
      </c>
      <c r="O1165" s="192">
        <v>1.5491244233107503E-14</v>
      </c>
      <c r="P1165" s="192">
        <f t="shared" si="204"/>
        <v>0</v>
      </c>
      <c r="Q1165" s="192">
        <f t="shared" si="205"/>
        <v>0</v>
      </c>
      <c r="R1165" s="192">
        <f t="shared" si="206"/>
        <v>1.5491244233107503E-14</v>
      </c>
      <c r="S1165" s="192">
        <f t="shared" si="207"/>
        <v>0</v>
      </c>
      <c r="T1165" s="192">
        <f t="shared" si="208"/>
        <v>0</v>
      </c>
      <c r="U1165" s="192">
        <f t="shared" si="209"/>
        <v>970.2</v>
      </c>
    </row>
    <row r="1166" spans="1:21" s="137" customFormat="1" ht="12">
      <c r="A1166" s="161">
        <v>2904</v>
      </c>
      <c r="B1166" s="161" t="s">
        <v>396</v>
      </c>
      <c r="C1166" s="161" t="s">
        <v>455</v>
      </c>
      <c r="D1166" s="161" t="s">
        <v>653</v>
      </c>
      <c r="E1166" s="161" t="s">
        <v>130</v>
      </c>
      <c r="F1166" s="192">
        <v>74.610991331500003</v>
      </c>
      <c r="G1166" s="192">
        <v>74.610991331500003</v>
      </c>
      <c r="H1166" s="192">
        <v>0</v>
      </c>
      <c r="I1166" s="193">
        <f t="shared" si="199"/>
        <v>1</v>
      </c>
      <c r="J1166" s="193">
        <f t="shared" si="200"/>
        <v>0</v>
      </c>
      <c r="K1166" s="138">
        <v>3580</v>
      </c>
      <c r="L1166" s="192">
        <f t="shared" si="201"/>
        <v>0</v>
      </c>
      <c r="M1166" s="192">
        <f t="shared" si="202"/>
        <v>3580</v>
      </c>
      <c r="N1166" s="192">
        <f t="shared" si="203"/>
        <v>0</v>
      </c>
      <c r="O1166" s="192">
        <v>313.65675989257016</v>
      </c>
      <c r="P1166" s="192">
        <f t="shared" si="204"/>
        <v>0</v>
      </c>
      <c r="Q1166" s="192">
        <f t="shared" si="205"/>
        <v>313.65675989257016</v>
      </c>
      <c r="R1166" s="192">
        <f t="shared" si="206"/>
        <v>0</v>
      </c>
      <c r="S1166" s="192">
        <f t="shared" si="207"/>
        <v>0</v>
      </c>
      <c r="T1166" s="192">
        <f t="shared" si="208"/>
        <v>3893.6567598925703</v>
      </c>
      <c r="U1166" s="192">
        <f t="shared" si="209"/>
        <v>0</v>
      </c>
    </row>
    <row r="1167" spans="1:21" s="137" customFormat="1" ht="12">
      <c r="A1167" s="161">
        <v>2905</v>
      </c>
      <c r="B1167" s="161" t="s">
        <v>396</v>
      </c>
      <c r="C1167" s="161" t="s">
        <v>455</v>
      </c>
      <c r="D1167" s="161" t="s">
        <v>653</v>
      </c>
      <c r="E1167" s="161" t="s">
        <v>130</v>
      </c>
      <c r="F1167" s="192">
        <v>117.046953837</v>
      </c>
      <c r="G1167" s="192">
        <v>117.046953837</v>
      </c>
      <c r="H1167" s="192">
        <v>0</v>
      </c>
      <c r="I1167" s="193">
        <f t="shared" si="199"/>
        <v>1</v>
      </c>
      <c r="J1167" s="193">
        <f t="shared" si="200"/>
        <v>0</v>
      </c>
      <c r="K1167" s="138">
        <v>5972</v>
      </c>
      <c r="L1167" s="192">
        <f t="shared" si="201"/>
        <v>0</v>
      </c>
      <c r="M1167" s="192">
        <f t="shared" si="202"/>
        <v>5972</v>
      </c>
      <c r="N1167" s="192">
        <f t="shared" si="203"/>
        <v>0</v>
      </c>
      <c r="O1167" s="192">
        <v>633.56448412239138</v>
      </c>
      <c r="P1167" s="192">
        <f t="shared" si="204"/>
        <v>0</v>
      </c>
      <c r="Q1167" s="192">
        <f t="shared" si="205"/>
        <v>633.56448412239138</v>
      </c>
      <c r="R1167" s="192">
        <f t="shared" si="206"/>
        <v>0</v>
      </c>
      <c r="S1167" s="192">
        <f t="shared" si="207"/>
        <v>0</v>
      </c>
      <c r="T1167" s="192">
        <f t="shared" si="208"/>
        <v>6605.5644841223911</v>
      </c>
      <c r="U1167" s="192">
        <f t="shared" si="209"/>
        <v>0</v>
      </c>
    </row>
    <row r="1168" spans="1:21" s="137" customFormat="1" ht="12">
      <c r="A1168" s="161">
        <v>2906</v>
      </c>
      <c r="B1168" s="161" t="s">
        <v>396</v>
      </c>
      <c r="C1168" s="161" t="s">
        <v>455</v>
      </c>
      <c r="D1168" s="161" t="s">
        <v>654</v>
      </c>
      <c r="E1168" s="161" t="s">
        <v>130</v>
      </c>
      <c r="F1168" s="192">
        <v>21.2453230554</v>
      </c>
      <c r="G1168" s="192">
        <v>21.2453230554</v>
      </c>
      <c r="H1168" s="192">
        <v>0</v>
      </c>
      <c r="I1168" s="193">
        <f t="shared" si="199"/>
        <v>1</v>
      </c>
      <c r="J1168" s="193">
        <f t="shared" si="200"/>
        <v>0</v>
      </c>
      <c r="K1168" s="138">
        <v>0</v>
      </c>
      <c r="L1168" s="192">
        <f t="shared" si="201"/>
        <v>0</v>
      </c>
      <c r="M1168" s="192">
        <f t="shared" si="202"/>
        <v>0</v>
      </c>
      <c r="N1168" s="192">
        <f t="shared" si="203"/>
        <v>0</v>
      </c>
      <c r="O1168" s="192">
        <v>729.87418625331452</v>
      </c>
      <c r="P1168" s="192">
        <f t="shared" si="204"/>
        <v>0</v>
      </c>
      <c r="Q1168" s="192">
        <f t="shared" si="205"/>
        <v>729.87418625331452</v>
      </c>
      <c r="R1168" s="192">
        <f t="shared" si="206"/>
        <v>0</v>
      </c>
      <c r="S1168" s="192">
        <f t="shared" si="207"/>
        <v>0</v>
      </c>
      <c r="T1168" s="192">
        <f t="shared" si="208"/>
        <v>729.87418625331452</v>
      </c>
      <c r="U1168" s="192">
        <f t="shared" si="209"/>
        <v>0</v>
      </c>
    </row>
    <row r="1169" spans="1:21" s="137" customFormat="1" ht="12">
      <c r="A1169" s="161">
        <v>2907</v>
      </c>
      <c r="B1169" s="161" t="s">
        <v>396</v>
      </c>
      <c r="C1169" s="161" t="s">
        <v>455</v>
      </c>
      <c r="D1169" s="161" t="s">
        <v>655</v>
      </c>
      <c r="E1169" s="161" t="s">
        <v>130</v>
      </c>
      <c r="F1169" s="192">
        <v>21.058880306199999</v>
      </c>
      <c r="G1169" s="192">
        <v>21.058880306199999</v>
      </c>
      <c r="H1169" s="192">
        <v>0</v>
      </c>
      <c r="I1169" s="193">
        <f t="shared" si="199"/>
        <v>1</v>
      </c>
      <c r="J1169" s="193">
        <f t="shared" si="200"/>
        <v>0</v>
      </c>
      <c r="K1169" s="138">
        <v>5</v>
      </c>
      <c r="L1169" s="192">
        <f t="shared" si="201"/>
        <v>0</v>
      </c>
      <c r="M1169" s="192">
        <f t="shared" si="202"/>
        <v>5</v>
      </c>
      <c r="N1169" s="192">
        <f t="shared" si="203"/>
        <v>0</v>
      </c>
      <c r="O1169" s="192">
        <v>194.28576762503457</v>
      </c>
      <c r="P1169" s="192">
        <f t="shared" si="204"/>
        <v>0</v>
      </c>
      <c r="Q1169" s="192">
        <f t="shared" si="205"/>
        <v>194.28576762503457</v>
      </c>
      <c r="R1169" s="192">
        <f t="shared" si="206"/>
        <v>0</v>
      </c>
      <c r="S1169" s="192">
        <f t="shared" si="207"/>
        <v>0</v>
      </c>
      <c r="T1169" s="192">
        <f t="shared" si="208"/>
        <v>199.28576762503457</v>
      </c>
      <c r="U1169" s="192">
        <f t="shared" si="209"/>
        <v>0</v>
      </c>
    </row>
    <row r="1170" spans="1:21" s="137" customFormat="1" ht="12">
      <c r="A1170" s="161">
        <v>2908</v>
      </c>
      <c r="B1170" s="161" t="s">
        <v>396</v>
      </c>
      <c r="C1170" s="161" t="s">
        <v>455</v>
      </c>
      <c r="D1170" s="161" t="s">
        <v>655</v>
      </c>
      <c r="E1170" s="161" t="s">
        <v>130</v>
      </c>
      <c r="F1170" s="192">
        <v>123.886434823</v>
      </c>
      <c r="G1170" s="192">
        <v>0</v>
      </c>
      <c r="H1170" s="192">
        <v>123.886434823</v>
      </c>
      <c r="I1170" s="193">
        <f t="shared" si="199"/>
        <v>0</v>
      </c>
      <c r="J1170" s="193">
        <f t="shared" si="200"/>
        <v>1</v>
      </c>
      <c r="K1170" s="138">
        <v>0</v>
      </c>
      <c r="L1170" s="192">
        <f t="shared" si="201"/>
        <v>0</v>
      </c>
      <c r="M1170" s="192">
        <f t="shared" si="202"/>
        <v>0</v>
      </c>
      <c r="N1170" s="192">
        <f t="shared" si="203"/>
        <v>0</v>
      </c>
      <c r="O1170" s="192">
        <v>12.086530592410861</v>
      </c>
      <c r="P1170" s="192">
        <f t="shared" si="204"/>
        <v>0</v>
      </c>
      <c r="Q1170" s="192">
        <f t="shared" si="205"/>
        <v>0</v>
      </c>
      <c r="R1170" s="192">
        <f t="shared" si="206"/>
        <v>12.086530592410861</v>
      </c>
      <c r="S1170" s="192">
        <f t="shared" si="207"/>
        <v>0</v>
      </c>
      <c r="T1170" s="192">
        <f t="shared" si="208"/>
        <v>0</v>
      </c>
      <c r="U1170" s="192">
        <f t="shared" si="209"/>
        <v>12.086530592410861</v>
      </c>
    </row>
    <row r="1171" spans="1:21" s="137" customFormat="1" ht="12">
      <c r="A1171" s="161">
        <v>2911</v>
      </c>
      <c r="B1171" s="161" t="s">
        <v>396</v>
      </c>
      <c r="C1171" s="161" t="s">
        <v>455</v>
      </c>
      <c r="D1171" s="161" t="s">
        <v>656</v>
      </c>
      <c r="E1171" s="161" t="s">
        <v>130</v>
      </c>
      <c r="F1171" s="192">
        <v>65.964274630199995</v>
      </c>
      <c r="G1171" s="192">
        <v>0</v>
      </c>
      <c r="H1171" s="192">
        <v>65.964274630199995</v>
      </c>
      <c r="I1171" s="193">
        <f t="shared" si="199"/>
        <v>0</v>
      </c>
      <c r="J1171" s="193">
        <f t="shared" si="200"/>
        <v>1</v>
      </c>
      <c r="K1171" s="138">
        <v>4191.5449188100001</v>
      </c>
      <c r="L1171" s="192">
        <f t="shared" si="201"/>
        <v>0</v>
      </c>
      <c r="M1171" s="192">
        <f t="shared" si="202"/>
        <v>0</v>
      </c>
      <c r="N1171" s="192">
        <f t="shared" si="203"/>
        <v>4191.5449188100001</v>
      </c>
      <c r="O1171" s="192">
        <v>0.16883792200003239</v>
      </c>
      <c r="P1171" s="192">
        <f t="shared" si="204"/>
        <v>0</v>
      </c>
      <c r="Q1171" s="192">
        <f t="shared" si="205"/>
        <v>0</v>
      </c>
      <c r="R1171" s="192">
        <f t="shared" si="206"/>
        <v>0.16883792200003239</v>
      </c>
      <c r="S1171" s="192">
        <f t="shared" si="207"/>
        <v>0</v>
      </c>
      <c r="T1171" s="192">
        <f t="shared" si="208"/>
        <v>0</v>
      </c>
      <c r="U1171" s="192">
        <f t="shared" si="209"/>
        <v>4191.7137567320005</v>
      </c>
    </row>
    <row r="1172" spans="1:21" s="137" customFormat="1" ht="12">
      <c r="A1172" s="161">
        <v>2912</v>
      </c>
      <c r="B1172" s="161" t="s">
        <v>396</v>
      </c>
      <c r="C1172" s="161" t="s">
        <v>455</v>
      </c>
      <c r="D1172" s="161" t="s">
        <v>656</v>
      </c>
      <c r="E1172" s="161" t="s">
        <v>130</v>
      </c>
      <c r="F1172" s="192">
        <v>61.457412855199998</v>
      </c>
      <c r="G1172" s="192">
        <v>0</v>
      </c>
      <c r="H1172" s="192">
        <v>61.457412855199998</v>
      </c>
      <c r="I1172" s="193">
        <f t="shared" si="199"/>
        <v>0</v>
      </c>
      <c r="J1172" s="193">
        <f t="shared" si="200"/>
        <v>1</v>
      </c>
      <c r="K1172" s="138">
        <v>3867.2987134999998</v>
      </c>
      <c r="L1172" s="192">
        <f t="shared" si="201"/>
        <v>0</v>
      </c>
      <c r="M1172" s="192">
        <f t="shared" si="202"/>
        <v>0</v>
      </c>
      <c r="N1172" s="192">
        <f t="shared" si="203"/>
        <v>3867.2987134999998</v>
      </c>
      <c r="O1172" s="192">
        <v>250.80637799523379</v>
      </c>
      <c r="P1172" s="192">
        <f t="shared" si="204"/>
        <v>0</v>
      </c>
      <c r="Q1172" s="192">
        <f t="shared" si="205"/>
        <v>0</v>
      </c>
      <c r="R1172" s="192">
        <f t="shared" si="206"/>
        <v>250.80637799523379</v>
      </c>
      <c r="S1172" s="192">
        <f t="shared" si="207"/>
        <v>0</v>
      </c>
      <c r="T1172" s="192">
        <f t="shared" si="208"/>
        <v>0</v>
      </c>
      <c r="U1172" s="192">
        <f t="shared" si="209"/>
        <v>4118.1050914952339</v>
      </c>
    </row>
    <row r="1173" spans="1:21" s="137" customFormat="1" ht="12">
      <c r="A1173" s="161">
        <v>2913</v>
      </c>
      <c r="B1173" s="161" t="s">
        <v>396</v>
      </c>
      <c r="C1173" s="161" t="s">
        <v>455</v>
      </c>
      <c r="D1173" s="161" t="s">
        <v>657</v>
      </c>
      <c r="E1173" s="161" t="s">
        <v>130</v>
      </c>
      <c r="F1173" s="192">
        <v>73.308806885106605</v>
      </c>
      <c r="G1173" s="192">
        <v>9.4736814688899997</v>
      </c>
      <c r="H1173" s="192">
        <v>63.835125416216606</v>
      </c>
      <c r="I1173" s="193">
        <f t="shared" si="199"/>
        <v>0.12922978658945641</v>
      </c>
      <c r="J1173" s="193">
        <f t="shared" si="200"/>
        <v>0.87077021341054361</v>
      </c>
      <c r="K1173" s="138">
        <v>3</v>
      </c>
      <c r="L1173" s="192">
        <f t="shared" si="201"/>
        <v>0</v>
      </c>
      <c r="M1173" s="192">
        <f t="shared" si="202"/>
        <v>0.38768935976836927</v>
      </c>
      <c r="N1173" s="192">
        <f t="shared" si="203"/>
        <v>2.6123106402316307</v>
      </c>
      <c r="O1173" s="192">
        <v>8.4418923000199472E-2</v>
      </c>
      <c r="P1173" s="192">
        <f t="shared" si="204"/>
        <v>0</v>
      </c>
      <c r="Q1173" s="192">
        <f t="shared" si="205"/>
        <v>1.0909439403427531E-2</v>
      </c>
      <c r="R1173" s="192">
        <f t="shared" si="206"/>
        <v>7.3509483596771938E-2</v>
      </c>
      <c r="S1173" s="192">
        <f t="shared" si="207"/>
        <v>0</v>
      </c>
      <c r="T1173" s="192">
        <f t="shared" si="208"/>
        <v>0.3985987991717968</v>
      </c>
      <c r="U1173" s="192">
        <f t="shared" si="209"/>
        <v>2.6858201238284027</v>
      </c>
    </row>
    <row r="1174" spans="1:21" s="137" customFormat="1" ht="12">
      <c r="A1174" s="161">
        <v>2914</v>
      </c>
      <c r="B1174" s="161" t="s">
        <v>396</v>
      </c>
      <c r="C1174" s="161" t="s">
        <v>455</v>
      </c>
      <c r="D1174" s="161" t="s">
        <v>658</v>
      </c>
      <c r="E1174" s="161" t="s">
        <v>130</v>
      </c>
      <c r="F1174" s="192">
        <v>22.799023189469999</v>
      </c>
      <c r="G1174" s="192">
        <v>17.4549373306</v>
      </c>
      <c r="H1174" s="192">
        <v>5.3440858588699998</v>
      </c>
      <c r="I1174" s="193">
        <f t="shared" si="199"/>
        <v>0.76560022705980546</v>
      </c>
      <c r="J1174" s="193">
        <f t="shared" si="200"/>
        <v>0.23439977294019454</v>
      </c>
      <c r="K1174" s="138">
        <v>907</v>
      </c>
      <c r="L1174" s="192">
        <f t="shared" si="201"/>
        <v>0</v>
      </c>
      <c r="M1174" s="192">
        <f t="shared" si="202"/>
        <v>694.39940594324355</v>
      </c>
      <c r="N1174" s="192">
        <f t="shared" si="203"/>
        <v>212.60059405675645</v>
      </c>
      <c r="O1174" s="192">
        <v>1092.7052472780656</v>
      </c>
      <c r="P1174" s="192">
        <f t="shared" si="204"/>
        <v>0</v>
      </c>
      <c r="Q1174" s="192">
        <f t="shared" si="205"/>
        <v>836.57538542552788</v>
      </c>
      <c r="R1174" s="192">
        <f t="shared" si="206"/>
        <v>256.12986185253772</v>
      </c>
      <c r="S1174" s="192">
        <f t="shared" si="207"/>
        <v>0</v>
      </c>
      <c r="T1174" s="192">
        <f t="shared" si="208"/>
        <v>1530.9747913687715</v>
      </c>
      <c r="U1174" s="192">
        <f t="shared" si="209"/>
        <v>468.73045590929416</v>
      </c>
    </row>
    <row r="1175" spans="1:21" s="137" customFormat="1" ht="12">
      <c r="A1175" s="161">
        <v>2915</v>
      </c>
      <c r="B1175" s="161" t="s">
        <v>396</v>
      </c>
      <c r="C1175" s="161" t="s">
        <v>455</v>
      </c>
      <c r="D1175" s="161" t="s">
        <v>654</v>
      </c>
      <c r="E1175" s="161" t="s">
        <v>130</v>
      </c>
      <c r="F1175" s="192">
        <v>62.3897156572</v>
      </c>
      <c r="G1175" s="192">
        <v>62.3897156572</v>
      </c>
      <c r="H1175" s="192">
        <v>0</v>
      </c>
      <c r="I1175" s="193">
        <f t="shared" si="199"/>
        <v>1</v>
      </c>
      <c r="J1175" s="193">
        <f t="shared" si="200"/>
        <v>0</v>
      </c>
      <c r="K1175" s="138">
        <v>2</v>
      </c>
      <c r="L1175" s="192">
        <f t="shared" si="201"/>
        <v>0</v>
      </c>
      <c r="M1175" s="192">
        <f t="shared" si="202"/>
        <v>2</v>
      </c>
      <c r="N1175" s="192">
        <f t="shared" si="203"/>
        <v>0</v>
      </c>
      <c r="O1175" s="192">
        <v>1623.9243581366129</v>
      </c>
      <c r="P1175" s="192">
        <f t="shared" si="204"/>
        <v>0</v>
      </c>
      <c r="Q1175" s="192">
        <f t="shared" si="205"/>
        <v>1623.9243581366129</v>
      </c>
      <c r="R1175" s="192">
        <f t="shared" si="206"/>
        <v>0</v>
      </c>
      <c r="S1175" s="192">
        <f t="shared" si="207"/>
        <v>0</v>
      </c>
      <c r="T1175" s="192">
        <f t="shared" si="208"/>
        <v>1625.9243581366129</v>
      </c>
      <c r="U1175" s="192">
        <f t="shared" si="209"/>
        <v>0</v>
      </c>
    </row>
    <row r="1176" spans="1:21" s="137" customFormat="1" ht="12">
      <c r="A1176" s="161">
        <v>2916</v>
      </c>
      <c r="B1176" s="161" t="s">
        <v>396</v>
      </c>
      <c r="C1176" s="161" t="s">
        <v>455</v>
      </c>
      <c r="D1176" s="161" t="s">
        <v>659</v>
      </c>
      <c r="E1176" s="161" t="s">
        <v>130</v>
      </c>
      <c r="F1176" s="192">
        <v>34.175868128799998</v>
      </c>
      <c r="G1176" s="192">
        <v>34.175868128799998</v>
      </c>
      <c r="H1176" s="192">
        <v>0</v>
      </c>
      <c r="I1176" s="193">
        <f t="shared" si="199"/>
        <v>1</v>
      </c>
      <c r="J1176" s="193">
        <f t="shared" si="200"/>
        <v>0</v>
      </c>
      <c r="K1176" s="138">
        <v>0</v>
      </c>
      <c r="L1176" s="192">
        <f t="shared" si="201"/>
        <v>0</v>
      </c>
      <c r="M1176" s="192">
        <f t="shared" si="202"/>
        <v>0</v>
      </c>
      <c r="N1176" s="192">
        <f t="shared" si="203"/>
        <v>0</v>
      </c>
      <c r="O1176" s="192">
        <v>2026.2249670736094</v>
      </c>
      <c r="P1176" s="192">
        <f t="shared" si="204"/>
        <v>0</v>
      </c>
      <c r="Q1176" s="192">
        <f t="shared" si="205"/>
        <v>2026.2249670736094</v>
      </c>
      <c r="R1176" s="192">
        <f t="shared" si="206"/>
        <v>0</v>
      </c>
      <c r="S1176" s="192">
        <f t="shared" si="207"/>
        <v>0</v>
      </c>
      <c r="T1176" s="192">
        <f t="shared" si="208"/>
        <v>2026.2249670736094</v>
      </c>
      <c r="U1176" s="192">
        <f t="shared" si="209"/>
        <v>0</v>
      </c>
    </row>
    <row r="1177" spans="1:21" s="137" customFormat="1" ht="12">
      <c r="A1177" s="161">
        <v>2917</v>
      </c>
      <c r="B1177" s="161" t="s">
        <v>396</v>
      </c>
      <c r="C1177" s="161" t="s">
        <v>455</v>
      </c>
      <c r="D1177" s="161" t="s">
        <v>659</v>
      </c>
      <c r="E1177" s="161" t="s">
        <v>130</v>
      </c>
      <c r="F1177" s="192">
        <v>114.057325574</v>
      </c>
      <c r="G1177" s="192">
        <v>114.057325574</v>
      </c>
      <c r="H1177" s="192">
        <v>0</v>
      </c>
      <c r="I1177" s="193">
        <f t="shared" si="199"/>
        <v>1</v>
      </c>
      <c r="J1177" s="193">
        <f t="shared" si="200"/>
        <v>0</v>
      </c>
      <c r="K1177" s="138">
        <v>6246</v>
      </c>
      <c r="L1177" s="192">
        <f t="shared" si="201"/>
        <v>0</v>
      </c>
      <c r="M1177" s="192">
        <f t="shared" si="202"/>
        <v>6246</v>
      </c>
      <c r="N1177" s="192">
        <f t="shared" si="203"/>
        <v>0</v>
      </c>
      <c r="O1177" s="192">
        <v>516.22693477604105</v>
      </c>
      <c r="P1177" s="192">
        <f t="shared" si="204"/>
        <v>0</v>
      </c>
      <c r="Q1177" s="192">
        <f t="shared" si="205"/>
        <v>516.22693477604105</v>
      </c>
      <c r="R1177" s="192">
        <f t="shared" si="206"/>
        <v>0</v>
      </c>
      <c r="S1177" s="192">
        <f t="shared" si="207"/>
        <v>0</v>
      </c>
      <c r="T1177" s="192">
        <f t="shared" si="208"/>
        <v>6762.2269347760412</v>
      </c>
      <c r="U1177" s="192">
        <f t="shared" si="209"/>
        <v>0</v>
      </c>
    </row>
    <row r="1178" spans="1:21" s="137" customFormat="1" ht="12">
      <c r="A1178" s="161">
        <v>2918</v>
      </c>
      <c r="B1178" s="161" t="s">
        <v>396</v>
      </c>
      <c r="C1178" s="161" t="s">
        <v>455</v>
      </c>
      <c r="D1178" s="161" t="s">
        <v>660</v>
      </c>
      <c r="E1178" s="161" t="s">
        <v>130</v>
      </c>
      <c r="F1178" s="192">
        <v>74.041870609599997</v>
      </c>
      <c r="G1178" s="192">
        <v>74.041870609599997</v>
      </c>
      <c r="H1178" s="192">
        <v>0</v>
      </c>
      <c r="I1178" s="193">
        <f t="shared" si="199"/>
        <v>1</v>
      </c>
      <c r="J1178" s="193">
        <f t="shared" si="200"/>
        <v>0</v>
      </c>
      <c r="K1178" s="138">
        <v>3756</v>
      </c>
      <c r="L1178" s="192">
        <f t="shared" si="201"/>
        <v>0</v>
      </c>
      <c r="M1178" s="192">
        <f t="shared" si="202"/>
        <v>3756</v>
      </c>
      <c r="N1178" s="192">
        <f t="shared" si="203"/>
        <v>0</v>
      </c>
      <c r="O1178" s="192">
        <v>287.90952876726993</v>
      </c>
      <c r="P1178" s="192">
        <f t="shared" si="204"/>
        <v>0</v>
      </c>
      <c r="Q1178" s="192">
        <f t="shared" si="205"/>
        <v>287.90952876726993</v>
      </c>
      <c r="R1178" s="192">
        <f t="shared" si="206"/>
        <v>0</v>
      </c>
      <c r="S1178" s="192">
        <f t="shared" si="207"/>
        <v>0</v>
      </c>
      <c r="T1178" s="192">
        <f t="shared" si="208"/>
        <v>4043.9095287672699</v>
      </c>
      <c r="U1178" s="192">
        <f t="shared" si="209"/>
        <v>0</v>
      </c>
    </row>
    <row r="1179" spans="1:21" s="137" customFormat="1" ht="12">
      <c r="A1179" s="161">
        <v>2919</v>
      </c>
      <c r="B1179" s="161" t="s">
        <v>396</v>
      </c>
      <c r="C1179" s="161" t="s">
        <v>455</v>
      </c>
      <c r="D1179" s="161" t="s">
        <v>660</v>
      </c>
      <c r="E1179" s="161" t="s">
        <v>130</v>
      </c>
      <c r="F1179" s="192">
        <v>54.106756218379999</v>
      </c>
      <c r="G1179" s="192">
        <v>48.905100028</v>
      </c>
      <c r="H1179" s="192">
        <v>5.2016561903799996</v>
      </c>
      <c r="I1179" s="193">
        <f t="shared" si="199"/>
        <v>0.90386309300476964</v>
      </c>
      <c r="J1179" s="193">
        <f t="shared" si="200"/>
        <v>9.6136906995230365E-2</v>
      </c>
      <c r="K1179" s="138">
        <v>7066.9740000000002</v>
      </c>
      <c r="L1179" s="192">
        <f t="shared" si="201"/>
        <v>0</v>
      </c>
      <c r="M1179" s="192">
        <f t="shared" si="202"/>
        <v>6387.5769778242893</v>
      </c>
      <c r="N1179" s="192">
        <f t="shared" si="203"/>
        <v>679.39702217571107</v>
      </c>
      <c r="O1179" s="192">
        <v>1779.9189059263592</v>
      </c>
      <c r="P1179" s="192">
        <f t="shared" si="204"/>
        <v>0</v>
      </c>
      <c r="Q1179" s="192">
        <f t="shared" si="205"/>
        <v>1608.8030076082646</v>
      </c>
      <c r="R1179" s="192">
        <f t="shared" si="206"/>
        <v>171.11589831809459</v>
      </c>
      <c r="S1179" s="192">
        <f t="shared" si="207"/>
        <v>0</v>
      </c>
      <c r="T1179" s="192">
        <f t="shared" si="208"/>
        <v>7996.3799854325534</v>
      </c>
      <c r="U1179" s="192">
        <f t="shared" si="209"/>
        <v>850.51292049380572</v>
      </c>
    </row>
    <row r="1180" spans="1:21" s="137" customFormat="1" ht="12">
      <c r="A1180" s="161">
        <v>2920</v>
      </c>
      <c r="B1180" s="161" t="s">
        <v>396</v>
      </c>
      <c r="C1180" s="161" t="s">
        <v>455</v>
      </c>
      <c r="D1180" s="161" t="s">
        <v>661</v>
      </c>
      <c r="E1180" s="161" t="s">
        <v>130</v>
      </c>
      <c r="F1180" s="192">
        <v>19.7842388386</v>
      </c>
      <c r="G1180" s="192">
        <v>19.7842388386</v>
      </c>
      <c r="H1180" s="192">
        <v>0</v>
      </c>
      <c r="I1180" s="193">
        <f t="shared" si="199"/>
        <v>1</v>
      </c>
      <c r="J1180" s="193">
        <f t="shared" si="200"/>
        <v>0</v>
      </c>
      <c r="K1180" s="138">
        <v>0</v>
      </c>
      <c r="L1180" s="192">
        <f t="shared" si="201"/>
        <v>0</v>
      </c>
      <c r="M1180" s="192">
        <f t="shared" si="202"/>
        <v>0</v>
      </c>
      <c r="N1180" s="192">
        <f t="shared" si="203"/>
        <v>0</v>
      </c>
      <c r="O1180" s="192">
        <v>587.45721588504057</v>
      </c>
      <c r="P1180" s="192">
        <f t="shared" si="204"/>
        <v>0</v>
      </c>
      <c r="Q1180" s="192">
        <f t="shared" si="205"/>
        <v>587.45721588504057</v>
      </c>
      <c r="R1180" s="192">
        <f t="shared" si="206"/>
        <v>0</v>
      </c>
      <c r="S1180" s="192">
        <f t="shared" si="207"/>
        <v>0</v>
      </c>
      <c r="T1180" s="192">
        <f t="shared" si="208"/>
        <v>587.45721588504057</v>
      </c>
      <c r="U1180" s="192">
        <f t="shared" si="209"/>
        <v>0</v>
      </c>
    </row>
    <row r="1181" spans="1:21" s="137" customFormat="1" ht="12">
      <c r="A1181" s="161">
        <v>2921</v>
      </c>
      <c r="B1181" s="161" t="s">
        <v>396</v>
      </c>
      <c r="C1181" s="161" t="s">
        <v>455</v>
      </c>
      <c r="D1181" s="161" t="s">
        <v>662</v>
      </c>
      <c r="E1181" s="161" t="s">
        <v>130</v>
      </c>
      <c r="F1181" s="192">
        <v>79.567119351165005</v>
      </c>
      <c r="G1181" s="192">
        <v>78.963737413499999</v>
      </c>
      <c r="H1181" s="192">
        <v>0.60338193766500003</v>
      </c>
      <c r="I1181" s="193">
        <f t="shared" si="199"/>
        <v>0.99241669244047892</v>
      </c>
      <c r="J1181" s="193">
        <f t="shared" si="200"/>
        <v>7.5833075595210797E-3</v>
      </c>
      <c r="K1181" s="138">
        <v>4147.59</v>
      </c>
      <c r="L1181" s="192">
        <f t="shared" si="201"/>
        <v>0</v>
      </c>
      <c r="M1181" s="192">
        <f t="shared" si="202"/>
        <v>4116.1375493992064</v>
      </c>
      <c r="N1181" s="192">
        <f t="shared" si="203"/>
        <v>31.452450600794037</v>
      </c>
      <c r="O1181" s="192">
        <v>248.04968610422998</v>
      </c>
      <c r="P1181" s="192">
        <f t="shared" si="204"/>
        <v>0</v>
      </c>
      <c r="Q1181" s="192">
        <f t="shared" si="205"/>
        <v>246.16864904445893</v>
      </c>
      <c r="R1181" s="192">
        <f t="shared" si="206"/>
        <v>1.8810370597710382</v>
      </c>
      <c r="S1181" s="192">
        <f t="shared" si="207"/>
        <v>0</v>
      </c>
      <c r="T1181" s="192">
        <f t="shared" si="208"/>
        <v>4362.3061984436654</v>
      </c>
      <c r="U1181" s="192">
        <f t="shared" si="209"/>
        <v>33.333487660565076</v>
      </c>
    </row>
    <row r="1182" spans="1:21" s="137" customFormat="1" ht="12">
      <c r="A1182" s="161">
        <v>2922</v>
      </c>
      <c r="B1182" s="161" t="s">
        <v>396</v>
      </c>
      <c r="C1182" s="161" t="s">
        <v>455</v>
      </c>
      <c r="D1182" s="161" t="s">
        <v>662</v>
      </c>
      <c r="E1182" s="161" t="s">
        <v>130</v>
      </c>
      <c r="F1182" s="192">
        <v>56.59741956426349</v>
      </c>
      <c r="G1182" s="192">
        <v>56.589408295299997</v>
      </c>
      <c r="H1182" s="192">
        <v>8.0112689634899998E-3</v>
      </c>
      <c r="I1182" s="193">
        <f t="shared" si="199"/>
        <v>0.99985845169222964</v>
      </c>
      <c r="J1182" s="193">
        <f t="shared" si="200"/>
        <v>1.415483077703561E-4</v>
      </c>
      <c r="K1182" s="138">
        <v>2094.1799999999998</v>
      </c>
      <c r="L1182" s="192">
        <f t="shared" si="201"/>
        <v>0</v>
      </c>
      <c r="M1182" s="192">
        <f t="shared" si="202"/>
        <v>2093.8835723648335</v>
      </c>
      <c r="N1182" s="192">
        <f t="shared" si="203"/>
        <v>0.29642763516652432</v>
      </c>
      <c r="O1182" s="192">
        <v>1348.0263512436316</v>
      </c>
      <c r="P1182" s="192">
        <f t="shared" si="204"/>
        <v>0</v>
      </c>
      <c r="Q1182" s="192">
        <f t="shared" si="205"/>
        <v>1347.8355403947833</v>
      </c>
      <c r="R1182" s="192">
        <f t="shared" si="206"/>
        <v>0.1908108488483837</v>
      </c>
      <c r="S1182" s="192">
        <f t="shared" si="207"/>
        <v>0</v>
      </c>
      <c r="T1182" s="192">
        <f t="shared" si="208"/>
        <v>3441.719112759617</v>
      </c>
      <c r="U1182" s="192">
        <f t="shared" si="209"/>
        <v>0.48723848401490799</v>
      </c>
    </row>
    <row r="1183" spans="1:21" s="137" customFormat="1" ht="12">
      <c r="A1183" s="161">
        <v>2923</v>
      </c>
      <c r="B1183" s="161" t="s">
        <v>396</v>
      </c>
      <c r="C1183" s="161" t="s">
        <v>455</v>
      </c>
      <c r="D1183" s="161" t="s">
        <v>663</v>
      </c>
      <c r="E1183" s="161" t="s">
        <v>130</v>
      </c>
      <c r="F1183" s="192">
        <v>168.861137206</v>
      </c>
      <c r="G1183" s="192">
        <v>168.861137206</v>
      </c>
      <c r="H1183" s="192">
        <v>0</v>
      </c>
      <c r="I1183" s="193">
        <f t="shared" si="199"/>
        <v>1</v>
      </c>
      <c r="J1183" s="193">
        <f t="shared" si="200"/>
        <v>0</v>
      </c>
      <c r="K1183" s="138">
        <v>9084.6440000000002</v>
      </c>
      <c r="L1183" s="192">
        <f t="shared" si="201"/>
        <v>0</v>
      </c>
      <c r="M1183" s="192">
        <f t="shared" si="202"/>
        <v>9084.6440000000002</v>
      </c>
      <c r="N1183" s="192">
        <f t="shared" si="203"/>
        <v>0</v>
      </c>
      <c r="O1183" s="192">
        <v>5153.0761596452612</v>
      </c>
      <c r="P1183" s="192">
        <f t="shared" si="204"/>
        <v>0</v>
      </c>
      <c r="Q1183" s="192">
        <f t="shared" si="205"/>
        <v>5153.0761596452612</v>
      </c>
      <c r="R1183" s="192">
        <f t="shared" si="206"/>
        <v>0</v>
      </c>
      <c r="S1183" s="192">
        <f t="shared" si="207"/>
        <v>0</v>
      </c>
      <c r="T1183" s="192">
        <f t="shared" si="208"/>
        <v>14237.720159645261</v>
      </c>
      <c r="U1183" s="192">
        <f t="shared" si="209"/>
        <v>0</v>
      </c>
    </row>
    <row r="1184" spans="1:21" s="137" customFormat="1" ht="12">
      <c r="A1184" s="161">
        <v>2924</v>
      </c>
      <c r="B1184" s="161" t="s">
        <v>396</v>
      </c>
      <c r="C1184" s="161" t="s">
        <v>455</v>
      </c>
      <c r="D1184" s="161" t="s">
        <v>652</v>
      </c>
      <c r="E1184" s="161" t="s">
        <v>130</v>
      </c>
      <c r="F1184" s="192">
        <v>88.470431706896008</v>
      </c>
      <c r="G1184" s="192">
        <v>0.15125943869600178</v>
      </c>
      <c r="H1184" s="192">
        <v>88.319172268200006</v>
      </c>
      <c r="I1184" s="193">
        <f t="shared" si="199"/>
        <v>1.709717425106806E-3</v>
      </c>
      <c r="J1184" s="193">
        <f t="shared" si="200"/>
        <v>0.99829028257489316</v>
      </c>
      <c r="K1184" s="138">
        <v>8503.6697225600001</v>
      </c>
      <c r="L1184" s="192">
        <f t="shared" si="201"/>
        <v>0</v>
      </c>
      <c r="M1184" s="192">
        <f t="shared" si="202"/>
        <v>14.53887230201399</v>
      </c>
      <c r="N1184" s="192">
        <f t="shared" si="203"/>
        <v>8489.130850257985</v>
      </c>
      <c r="O1184" s="192">
        <v>2230.2293814677878</v>
      </c>
      <c r="P1184" s="192">
        <f t="shared" si="204"/>
        <v>0</v>
      </c>
      <c r="Q1184" s="192">
        <f t="shared" si="205"/>
        <v>3.8130620354806508</v>
      </c>
      <c r="R1184" s="192">
        <f t="shared" si="206"/>
        <v>2226.4163194323069</v>
      </c>
      <c r="S1184" s="192">
        <f t="shared" si="207"/>
        <v>0</v>
      </c>
      <c r="T1184" s="192">
        <f t="shared" si="208"/>
        <v>18.35193433749464</v>
      </c>
      <c r="U1184" s="192">
        <f t="shared" si="209"/>
        <v>10715.547169690291</v>
      </c>
    </row>
    <row r="1185" spans="1:21" s="137" customFormat="1" ht="12">
      <c r="A1185" s="161">
        <v>2925</v>
      </c>
      <c r="B1185" s="161" t="s">
        <v>396</v>
      </c>
      <c r="C1185" s="161" t="s">
        <v>455</v>
      </c>
      <c r="D1185" s="161" t="s">
        <v>652</v>
      </c>
      <c r="E1185" s="161" t="s">
        <v>130</v>
      </c>
      <c r="F1185" s="192">
        <v>41.54419035155</v>
      </c>
      <c r="G1185" s="192">
        <v>3.3651252243899989</v>
      </c>
      <c r="H1185" s="192">
        <v>38.179065127160001</v>
      </c>
      <c r="I1185" s="193">
        <f t="shared" si="199"/>
        <v>8.1001102582913792E-2</v>
      </c>
      <c r="J1185" s="193">
        <f t="shared" si="200"/>
        <v>0.91899889741708618</v>
      </c>
      <c r="K1185" s="138">
        <v>1607.66644006</v>
      </c>
      <c r="L1185" s="192">
        <f t="shared" si="201"/>
        <v>0</v>
      </c>
      <c r="M1185" s="192">
        <f t="shared" si="202"/>
        <v>130.2227542304079</v>
      </c>
      <c r="N1185" s="192">
        <f t="shared" si="203"/>
        <v>1477.4436858295921</v>
      </c>
      <c r="O1185" s="192">
        <v>1616.3926101667607</v>
      </c>
      <c r="P1185" s="192">
        <f t="shared" si="204"/>
        <v>0</v>
      </c>
      <c r="Q1185" s="192">
        <f t="shared" si="205"/>
        <v>130.92958363038156</v>
      </c>
      <c r="R1185" s="192">
        <f t="shared" si="206"/>
        <v>1485.4630265363792</v>
      </c>
      <c r="S1185" s="192">
        <f t="shared" si="207"/>
        <v>0</v>
      </c>
      <c r="T1185" s="192">
        <f t="shared" si="208"/>
        <v>261.15233786078943</v>
      </c>
      <c r="U1185" s="192">
        <f t="shared" si="209"/>
        <v>2962.9067123659715</v>
      </c>
    </row>
    <row r="1186" spans="1:21" s="137" customFormat="1" ht="12">
      <c r="A1186" s="161">
        <v>2926</v>
      </c>
      <c r="B1186" s="161" t="s">
        <v>396</v>
      </c>
      <c r="C1186" s="161" t="s">
        <v>455</v>
      </c>
      <c r="D1186" s="161" t="s">
        <v>652</v>
      </c>
      <c r="E1186" s="161" t="s">
        <v>130</v>
      </c>
      <c r="F1186" s="192">
        <v>65.307562683556995</v>
      </c>
      <c r="G1186" s="192">
        <v>7.5346879256997568E-2</v>
      </c>
      <c r="H1186" s="192">
        <v>65.232215804299997</v>
      </c>
      <c r="I1186" s="193">
        <f t="shared" si="199"/>
        <v>1.1537236448722692E-3</v>
      </c>
      <c r="J1186" s="193">
        <f t="shared" si="200"/>
        <v>0.99884627635512768</v>
      </c>
      <c r="K1186" s="138">
        <v>4476.2651367899998</v>
      </c>
      <c r="L1186" s="192">
        <f t="shared" si="201"/>
        <v>0</v>
      </c>
      <c r="M1186" s="192">
        <f t="shared" si="202"/>
        <v>5.1643729290320257</v>
      </c>
      <c r="N1186" s="192">
        <f t="shared" si="203"/>
        <v>4471.1007638609672</v>
      </c>
      <c r="O1186" s="192">
        <v>61.44956600563097</v>
      </c>
      <c r="P1186" s="192">
        <f t="shared" si="204"/>
        <v>0</v>
      </c>
      <c r="Q1186" s="192">
        <f t="shared" si="205"/>
        <v>7.0895817267835656E-2</v>
      </c>
      <c r="R1186" s="192">
        <f t="shared" si="206"/>
        <v>61.378670188363131</v>
      </c>
      <c r="S1186" s="192">
        <f t="shared" si="207"/>
        <v>0</v>
      </c>
      <c r="T1186" s="192">
        <f t="shared" si="208"/>
        <v>5.2352687462998615</v>
      </c>
      <c r="U1186" s="192">
        <f t="shared" si="209"/>
        <v>4532.4794340493299</v>
      </c>
    </row>
    <row r="1187" spans="1:21" s="137" customFormat="1" ht="12">
      <c r="A1187" s="161">
        <v>2931</v>
      </c>
      <c r="B1187" s="161" t="s">
        <v>396</v>
      </c>
      <c r="C1187" s="161" t="s">
        <v>455</v>
      </c>
      <c r="D1187" s="161" t="s">
        <v>662</v>
      </c>
      <c r="E1187" s="161" t="s">
        <v>130</v>
      </c>
      <c r="F1187" s="192">
        <v>50.234636245360001</v>
      </c>
      <c r="G1187" s="192">
        <v>48.878552863000003</v>
      </c>
      <c r="H1187" s="192">
        <v>1.35608338236</v>
      </c>
      <c r="I1187" s="193">
        <f t="shared" si="199"/>
        <v>0.97300501240346382</v>
      </c>
      <c r="J1187" s="193">
        <f t="shared" si="200"/>
        <v>2.699498759653618E-2</v>
      </c>
      <c r="K1187" s="138">
        <v>2403.7052330000001</v>
      </c>
      <c r="L1187" s="192">
        <f t="shared" si="201"/>
        <v>0</v>
      </c>
      <c r="M1187" s="192">
        <f t="shared" si="202"/>
        <v>2338.8172400494359</v>
      </c>
      <c r="N1187" s="192">
        <f t="shared" si="203"/>
        <v>64.887992950564112</v>
      </c>
      <c r="O1187" s="192">
        <v>1499.1414519983493</v>
      </c>
      <c r="P1187" s="192">
        <f t="shared" si="204"/>
        <v>0</v>
      </c>
      <c r="Q1187" s="192">
        <f t="shared" si="205"/>
        <v>1458.6721470962007</v>
      </c>
      <c r="R1187" s="192">
        <f t="shared" si="206"/>
        <v>40.469304902148679</v>
      </c>
      <c r="S1187" s="192">
        <f t="shared" si="207"/>
        <v>0</v>
      </c>
      <c r="T1187" s="192">
        <f t="shared" si="208"/>
        <v>3797.4893871456366</v>
      </c>
      <c r="U1187" s="192">
        <f t="shared" si="209"/>
        <v>105.35729785271279</v>
      </c>
    </row>
    <row r="1188" spans="1:21" s="137" customFormat="1" ht="12">
      <c r="A1188" s="161">
        <v>2932</v>
      </c>
      <c r="B1188" s="161" t="s">
        <v>396</v>
      </c>
      <c r="C1188" s="161" t="s">
        <v>455</v>
      </c>
      <c r="D1188" s="161" t="s">
        <v>653</v>
      </c>
      <c r="E1188" s="161" t="s">
        <v>130</v>
      </c>
      <c r="F1188" s="192">
        <v>42.574219045299998</v>
      </c>
      <c r="G1188" s="192">
        <v>42.574219045299998</v>
      </c>
      <c r="H1188" s="192">
        <v>0</v>
      </c>
      <c r="I1188" s="193">
        <f t="shared" si="199"/>
        <v>1</v>
      </c>
      <c r="J1188" s="193">
        <f t="shared" si="200"/>
        <v>0</v>
      </c>
      <c r="K1188" s="138">
        <v>1945</v>
      </c>
      <c r="L1188" s="192">
        <f t="shared" si="201"/>
        <v>0</v>
      </c>
      <c r="M1188" s="192">
        <f t="shared" si="202"/>
        <v>1945</v>
      </c>
      <c r="N1188" s="192">
        <f t="shared" si="203"/>
        <v>0</v>
      </c>
      <c r="O1188" s="192">
        <v>158.24231751953704</v>
      </c>
      <c r="P1188" s="192">
        <f t="shared" si="204"/>
        <v>0</v>
      </c>
      <c r="Q1188" s="192">
        <f t="shared" si="205"/>
        <v>158.24231751953704</v>
      </c>
      <c r="R1188" s="192">
        <f t="shared" si="206"/>
        <v>0</v>
      </c>
      <c r="S1188" s="192">
        <f t="shared" si="207"/>
        <v>0</v>
      </c>
      <c r="T1188" s="192">
        <f t="shared" si="208"/>
        <v>2103.2423175195372</v>
      </c>
      <c r="U1188" s="192">
        <f t="shared" si="209"/>
        <v>0</v>
      </c>
    </row>
    <row r="1189" spans="1:21" s="137" customFormat="1" ht="12">
      <c r="A1189" s="161">
        <v>2933</v>
      </c>
      <c r="B1189" s="161" t="s">
        <v>396</v>
      </c>
      <c r="C1189" s="161" t="s">
        <v>455</v>
      </c>
      <c r="D1189" s="161" t="s">
        <v>653</v>
      </c>
      <c r="E1189" s="161" t="s">
        <v>130</v>
      </c>
      <c r="F1189" s="192">
        <v>9.8911904300100009</v>
      </c>
      <c r="G1189" s="192">
        <v>9.8911904300100009</v>
      </c>
      <c r="H1189" s="192">
        <v>0</v>
      </c>
      <c r="I1189" s="193">
        <f t="shared" si="199"/>
        <v>1</v>
      </c>
      <c r="J1189" s="193">
        <f t="shared" si="200"/>
        <v>0</v>
      </c>
      <c r="K1189" s="138">
        <v>209</v>
      </c>
      <c r="L1189" s="192">
        <f t="shared" si="201"/>
        <v>0</v>
      </c>
      <c r="M1189" s="192">
        <f t="shared" si="202"/>
        <v>209</v>
      </c>
      <c r="N1189" s="192">
        <f t="shared" si="203"/>
        <v>0</v>
      </c>
      <c r="O1189" s="192">
        <v>65.894134679539818</v>
      </c>
      <c r="P1189" s="192">
        <f t="shared" si="204"/>
        <v>0</v>
      </c>
      <c r="Q1189" s="192">
        <f t="shared" si="205"/>
        <v>65.894134679539818</v>
      </c>
      <c r="R1189" s="192">
        <f t="shared" si="206"/>
        <v>0</v>
      </c>
      <c r="S1189" s="192">
        <f t="shared" si="207"/>
        <v>0</v>
      </c>
      <c r="T1189" s="192">
        <f t="shared" si="208"/>
        <v>274.89413467953983</v>
      </c>
      <c r="U1189" s="192">
        <f t="shared" si="209"/>
        <v>0</v>
      </c>
    </row>
    <row r="1190" spans="1:21" s="137" customFormat="1" ht="12">
      <c r="A1190" s="161">
        <v>2934</v>
      </c>
      <c r="B1190" s="161" t="s">
        <v>396</v>
      </c>
      <c r="C1190" s="161" t="s">
        <v>455</v>
      </c>
      <c r="D1190" s="161" t="s">
        <v>651</v>
      </c>
      <c r="E1190" s="161" t="s">
        <v>130</v>
      </c>
      <c r="F1190" s="192">
        <v>20.7125153442</v>
      </c>
      <c r="G1190" s="192">
        <v>20.7125153442</v>
      </c>
      <c r="H1190" s="192">
        <v>0</v>
      </c>
      <c r="I1190" s="193">
        <f t="shared" si="199"/>
        <v>1</v>
      </c>
      <c r="J1190" s="193">
        <f t="shared" si="200"/>
        <v>0</v>
      </c>
      <c r="K1190" s="138">
        <v>1316</v>
      </c>
      <c r="L1190" s="192">
        <f t="shared" si="201"/>
        <v>0</v>
      </c>
      <c r="M1190" s="192">
        <f t="shared" si="202"/>
        <v>1316</v>
      </c>
      <c r="N1190" s="192">
        <f t="shared" si="203"/>
        <v>0</v>
      </c>
      <c r="O1190" s="192">
        <v>122.80040175204599</v>
      </c>
      <c r="P1190" s="192">
        <f t="shared" si="204"/>
        <v>0</v>
      </c>
      <c r="Q1190" s="192">
        <f t="shared" si="205"/>
        <v>122.80040175204599</v>
      </c>
      <c r="R1190" s="192">
        <f t="shared" si="206"/>
        <v>0</v>
      </c>
      <c r="S1190" s="192">
        <f t="shared" si="207"/>
        <v>0</v>
      </c>
      <c r="T1190" s="192">
        <f t="shared" si="208"/>
        <v>1438.8004017520459</v>
      </c>
      <c r="U1190" s="192">
        <f t="shared" si="209"/>
        <v>0</v>
      </c>
    </row>
    <row r="1191" spans="1:21" s="137" customFormat="1" ht="12">
      <c r="A1191" s="161">
        <v>2935</v>
      </c>
      <c r="B1191" s="161" t="s">
        <v>396</v>
      </c>
      <c r="C1191" s="161" t="s">
        <v>455</v>
      </c>
      <c r="D1191" s="161" t="s">
        <v>662</v>
      </c>
      <c r="E1191" s="161" t="s">
        <v>130</v>
      </c>
      <c r="F1191" s="192">
        <v>86.2108719557</v>
      </c>
      <c r="G1191" s="192">
        <v>68.528048181100004</v>
      </c>
      <c r="H1191" s="192">
        <v>17.682823774599999</v>
      </c>
      <c r="I1191" s="193">
        <f t="shared" si="199"/>
        <v>0.79488870285772739</v>
      </c>
      <c r="J1191" s="193">
        <f t="shared" si="200"/>
        <v>0.20511129714227261</v>
      </c>
      <c r="K1191" s="138">
        <v>6611.3710000000001</v>
      </c>
      <c r="L1191" s="192">
        <f t="shared" si="201"/>
        <v>0</v>
      </c>
      <c r="M1191" s="192">
        <f t="shared" si="202"/>
        <v>5255.3041183011965</v>
      </c>
      <c r="N1191" s="192">
        <f t="shared" si="203"/>
        <v>1356.0668816988041</v>
      </c>
      <c r="O1191" s="192">
        <v>2746.1071087642586</v>
      </c>
      <c r="P1191" s="192">
        <f t="shared" si="204"/>
        <v>0</v>
      </c>
      <c r="Q1191" s="192">
        <f t="shared" si="205"/>
        <v>2182.8495175940056</v>
      </c>
      <c r="R1191" s="192">
        <f t="shared" si="206"/>
        <v>563.25759117025291</v>
      </c>
      <c r="S1191" s="192">
        <f t="shared" si="207"/>
        <v>0</v>
      </c>
      <c r="T1191" s="192">
        <f t="shared" si="208"/>
        <v>7438.1536358952017</v>
      </c>
      <c r="U1191" s="192">
        <f t="shared" si="209"/>
        <v>1919.324472869057</v>
      </c>
    </row>
    <row r="1192" spans="1:21" s="137" customFormat="1" ht="12">
      <c r="A1192" s="161">
        <v>2936</v>
      </c>
      <c r="B1192" s="161" t="s">
        <v>396</v>
      </c>
      <c r="C1192" s="161" t="s">
        <v>455</v>
      </c>
      <c r="D1192" s="161" t="s">
        <v>652</v>
      </c>
      <c r="E1192" s="161" t="s">
        <v>130</v>
      </c>
      <c r="F1192" s="192">
        <v>62.092698138199999</v>
      </c>
      <c r="G1192" s="192">
        <v>0</v>
      </c>
      <c r="H1192" s="192">
        <v>62.092698138199999</v>
      </c>
      <c r="I1192" s="193">
        <f t="shared" si="199"/>
        <v>0</v>
      </c>
      <c r="J1192" s="193">
        <f t="shared" si="200"/>
        <v>1</v>
      </c>
      <c r="K1192" s="138">
        <v>3746.4447632500001</v>
      </c>
      <c r="L1192" s="192">
        <f t="shared" si="201"/>
        <v>0</v>
      </c>
      <c r="M1192" s="192">
        <f t="shared" si="202"/>
        <v>0</v>
      </c>
      <c r="N1192" s="192">
        <f t="shared" si="203"/>
        <v>3746.4447632500001</v>
      </c>
      <c r="O1192" s="192">
        <v>0</v>
      </c>
      <c r="P1192" s="192">
        <f t="shared" si="204"/>
        <v>0</v>
      </c>
      <c r="Q1192" s="192">
        <f t="shared" si="205"/>
        <v>0</v>
      </c>
      <c r="R1192" s="192">
        <f t="shared" si="206"/>
        <v>0</v>
      </c>
      <c r="S1192" s="192">
        <f t="shared" si="207"/>
        <v>0</v>
      </c>
      <c r="T1192" s="192">
        <f t="shared" si="208"/>
        <v>0</v>
      </c>
      <c r="U1192" s="192">
        <f t="shared" si="209"/>
        <v>3746.4447632500001</v>
      </c>
    </row>
    <row r="1193" spans="1:21" s="137" customFormat="1" ht="12">
      <c r="A1193" s="161">
        <v>2937</v>
      </c>
      <c r="B1193" s="161" t="s">
        <v>396</v>
      </c>
      <c r="C1193" s="161" t="s">
        <v>455</v>
      </c>
      <c r="D1193" s="161" t="s">
        <v>652</v>
      </c>
      <c r="E1193" s="161" t="s">
        <v>130</v>
      </c>
      <c r="F1193" s="192">
        <v>111.02617465400002</v>
      </c>
      <c r="G1193" s="192">
        <v>38.439669797900009</v>
      </c>
      <c r="H1193" s="192">
        <v>72.586504856100007</v>
      </c>
      <c r="I1193" s="193">
        <f t="shared" si="199"/>
        <v>0.34622168977444018</v>
      </c>
      <c r="J1193" s="193">
        <f t="shared" si="200"/>
        <v>0.65377831022555988</v>
      </c>
      <c r="K1193" s="138">
        <v>7320.1451872199996</v>
      </c>
      <c r="L1193" s="192">
        <f t="shared" si="201"/>
        <v>0</v>
      </c>
      <c r="M1193" s="192">
        <f t="shared" si="202"/>
        <v>2534.393036113544</v>
      </c>
      <c r="N1193" s="192">
        <f t="shared" si="203"/>
        <v>4785.752151106456</v>
      </c>
      <c r="O1193" s="192">
        <v>0</v>
      </c>
      <c r="P1193" s="192">
        <f t="shared" si="204"/>
        <v>0</v>
      </c>
      <c r="Q1193" s="192">
        <f t="shared" si="205"/>
        <v>0</v>
      </c>
      <c r="R1193" s="192">
        <f t="shared" si="206"/>
        <v>0</v>
      </c>
      <c r="S1193" s="192">
        <f t="shared" si="207"/>
        <v>0</v>
      </c>
      <c r="T1193" s="192">
        <f t="shared" si="208"/>
        <v>2534.393036113544</v>
      </c>
      <c r="U1193" s="192">
        <f t="shared" si="209"/>
        <v>4785.752151106456</v>
      </c>
    </row>
    <row r="1194" spans="1:21" s="137" customFormat="1" ht="12">
      <c r="A1194" s="161">
        <v>2938</v>
      </c>
      <c r="B1194" s="161" t="s">
        <v>396</v>
      </c>
      <c r="C1194" s="161" t="s">
        <v>455</v>
      </c>
      <c r="D1194" s="161" t="s">
        <v>656</v>
      </c>
      <c r="E1194" s="161" t="s">
        <v>130</v>
      </c>
      <c r="F1194" s="192">
        <v>52.897291517900001</v>
      </c>
      <c r="G1194" s="192">
        <v>0</v>
      </c>
      <c r="H1194" s="192">
        <v>52.897291517900001</v>
      </c>
      <c r="I1194" s="193">
        <f t="shared" si="199"/>
        <v>0</v>
      </c>
      <c r="J1194" s="193">
        <f t="shared" si="200"/>
        <v>1</v>
      </c>
      <c r="K1194" s="138">
        <v>3547.0505343200002</v>
      </c>
      <c r="L1194" s="192">
        <f t="shared" si="201"/>
        <v>0</v>
      </c>
      <c r="M1194" s="192">
        <f t="shared" si="202"/>
        <v>0</v>
      </c>
      <c r="N1194" s="192">
        <f t="shared" si="203"/>
        <v>3547.0505343200002</v>
      </c>
      <c r="O1194" s="192">
        <v>0</v>
      </c>
      <c r="P1194" s="192">
        <f t="shared" si="204"/>
        <v>0</v>
      </c>
      <c r="Q1194" s="192">
        <f t="shared" si="205"/>
        <v>0</v>
      </c>
      <c r="R1194" s="192">
        <f t="shared" si="206"/>
        <v>0</v>
      </c>
      <c r="S1194" s="192">
        <f t="shared" si="207"/>
        <v>0</v>
      </c>
      <c r="T1194" s="192">
        <f t="shared" si="208"/>
        <v>0</v>
      </c>
      <c r="U1194" s="192">
        <f t="shared" si="209"/>
        <v>3547.0505343200002</v>
      </c>
    </row>
    <row r="1195" spans="1:21" s="137" customFormat="1" ht="12">
      <c r="A1195" s="161">
        <v>2939</v>
      </c>
      <c r="B1195" s="161" t="s">
        <v>396</v>
      </c>
      <c r="C1195" s="161" t="s">
        <v>455</v>
      </c>
      <c r="D1195" s="161" t="s">
        <v>656</v>
      </c>
      <c r="E1195" s="161" t="s">
        <v>130</v>
      </c>
      <c r="F1195" s="192">
        <v>52.3822249081</v>
      </c>
      <c r="G1195" s="192">
        <v>0</v>
      </c>
      <c r="H1195" s="192">
        <v>52.3822249081</v>
      </c>
      <c r="I1195" s="193">
        <f t="shared" si="199"/>
        <v>0</v>
      </c>
      <c r="J1195" s="193">
        <f t="shared" si="200"/>
        <v>1</v>
      </c>
      <c r="K1195" s="138">
        <v>2896.4733584999999</v>
      </c>
      <c r="L1195" s="192">
        <f t="shared" si="201"/>
        <v>0</v>
      </c>
      <c r="M1195" s="192">
        <f t="shared" si="202"/>
        <v>0</v>
      </c>
      <c r="N1195" s="192">
        <f t="shared" si="203"/>
        <v>2896.4733584999999</v>
      </c>
      <c r="O1195" s="192">
        <v>0</v>
      </c>
      <c r="P1195" s="192">
        <f t="shared" si="204"/>
        <v>0</v>
      </c>
      <c r="Q1195" s="192">
        <f t="shared" si="205"/>
        <v>0</v>
      </c>
      <c r="R1195" s="192">
        <f t="shared" si="206"/>
        <v>0</v>
      </c>
      <c r="S1195" s="192">
        <f t="shared" si="207"/>
        <v>0</v>
      </c>
      <c r="T1195" s="192">
        <f t="shared" si="208"/>
        <v>0</v>
      </c>
      <c r="U1195" s="192">
        <f t="shared" si="209"/>
        <v>2896.4733584999999</v>
      </c>
    </row>
    <row r="1196" spans="1:21" s="137" customFormat="1" ht="12">
      <c r="A1196" s="161">
        <v>3001</v>
      </c>
      <c r="B1196" s="161" t="s">
        <v>396</v>
      </c>
      <c r="C1196" s="161" t="s">
        <v>397</v>
      </c>
      <c r="D1196" s="161" t="s">
        <v>664</v>
      </c>
      <c r="E1196" s="161" t="s">
        <v>271</v>
      </c>
      <c r="F1196" s="192">
        <v>29.0363868078</v>
      </c>
      <c r="G1196" s="192">
        <v>0</v>
      </c>
      <c r="H1196" s="192">
        <v>0</v>
      </c>
      <c r="I1196" s="193">
        <f t="shared" si="199"/>
        <v>0</v>
      </c>
      <c r="J1196" s="193">
        <f t="shared" si="200"/>
        <v>0</v>
      </c>
      <c r="K1196" s="138">
        <v>1288.48959726</v>
      </c>
      <c r="L1196" s="192">
        <f t="shared" si="201"/>
        <v>1288.48959726</v>
      </c>
      <c r="M1196" s="192">
        <f t="shared" si="202"/>
        <v>0</v>
      </c>
      <c r="N1196" s="192">
        <f t="shared" si="203"/>
        <v>0</v>
      </c>
      <c r="O1196" s="192">
        <v>226.47780353224695</v>
      </c>
      <c r="P1196" s="192">
        <f t="shared" si="204"/>
        <v>226.47780353224695</v>
      </c>
      <c r="Q1196" s="192">
        <f t="shared" si="205"/>
        <v>0</v>
      </c>
      <c r="R1196" s="192">
        <f t="shared" si="206"/>
        <v>0</v>
      </c>
      <c r="S1196" s="192">
        <f t="shared" si="207"/>
        <v>1514.967400792247</v>
      </c>
      <c r="T1196" s="192">
        <f t="shared" si="208"/>
        <v>0</v>
      </c>
      <c r="U1196" s="192">
        <f t="shared" si="209"/>
        <v>0</v>
      </c>
    </row>
    <row r="1197" spans="1:21" s="137" customFormat="1" ht="12">
      <c r="A1197" s="161">
        <v>3002</v>
      </c>
      <c r="B1197" s="161" t="s">
        <v>396</v>
      </c>
      <c r="C1197" s="161" t="s">
        <v>397</v>
      </c>
      <c r="D1197" s="161" t="s">
        <v>664</v>
      </c>
      <c r="E1197" s="161" t="s">
        <v>271</v>
      </c>
      <c r="F1197" s="192">
        <v>38.015496214700001</v>
      </c>
      <c r="G1197" s="192">
        <v>0</v>
      </c>
      <c r="H1197" s="192">
        <v>0</v>
      </c>
      <c r="I1197" s="193">
        <f t="shared" si="199"/>
        <v>0</v>
      </c>
      <c r="J1197" s="193">
        <f t="shared" si="200"/>
        <v>0</v>
      </c>
      <c r="K1197" s="138">
        <v>1213.5403236100001</v>
      </c>
      <c r="L1197" s="192">
        <f t="shared" si="201"/>
        <v>1213.5403236100001</v>
      </c>
      <c r="M1197" s="192">
        <f t="shared" si="202"/>
        <v>0</v>
      </c>
      <c r="N1197" s="192">
        <f t="shared" si="203"/>
        <v>0</v>
      </c>
      <c r="O1197" s="192">
        <v>476.81080517482121</v>
      </c>
      <c r="P1197" s="192">
        <f t="shared" si="204"/>
        <v>476.81080517482121</v>
      </c>
      <c r="Q1197" s="192">
        <f t="shared" si="205"/>
        <v>0</v>
      </c>
      <c r="R1197" s="192">
        <f t="shared" si="206"/>
        <v>0</v>
      </c>
      <c r="S1197" s="192">
        <f t="shared" si="207"/>
        <v>1690.3511287848214</v>
      </c>
      <c r="T1197" s="192">
        <f t="shared" si="208"/>
        <v>0</v>
      </c>
      <c r="U1197" s="192">
        <f t="shared" si="209"/>
        <v>0</v>
      </c>
    </row>
    <row r="1198" spans="1:21" s="137" customFormat="1" ht="12">
      <c r="A1198" s="161">
        <v>3003</v>
      </c>
      <c r="B1198" s="161" t="s">
        <v>396</v>
      </c>
      <c r="C1198" s="161" t="s">
        <v>397</v>
      </c>
      <c r="D1198" s="161" t="s">
        <v>665</v>
      </c>
      <c r="E1198" s="161" t="s">
        <v>271</v>
      </c>
      <c r="F1198" s="192">
        <v>68.684712173899996</v>
      </c>
      <c r="G1198" s="192">
        <v>0</v>
      </c>
      <c r="H1198" s="192">
        <v>0</v>
      </c>
      <c r="I1198" s="193">
        <f t="shared" si="199"/>
        <v>0</v>
      </c>
      <c r="J1198" s="193">
        <f t="shared" si="200"/>
        <v>0</v>
      </c>
      <c r="K1198" s="138">
        <v>1939.9103880099999</v>
      </c>
      <c r="L1198" s="192">
        <f t="shared" si="201"/>
        <v>1939.9103880099999</v>
      </c>
      <c r="M1198" s="192">
        <f t="shared" si="202"/>
        <v>0</v>
      </c>
      <c r="N1198" s="192">
        <f t="shared" si="203"/>
        <v>0</v>
      </c>
      <c r="O1198" s="192">
        <v>196.16583652946858</v>
      </c>
      <c r="P1198" s="192">
        <f t="shared" si="204"/>
        <v>196.16583652946858</v>
      </c>
      <c r="Q1198" s="192">
        <f t="shared" si="205"/>
        <v>0</v>
      </c>
      <c r="R1198" s="192">
        <f t="shared" si="206"/>
        <v>0</v>
      </c>
      <c r="S1198" s="192">
        <f t="shared" si="207"/>
        <v>2136.0762245394685</v>
      </c>
      <c r="T1198" s="192">
        <f t="shared" si="208"/>
        <v>0</v>
      </c>
      <c r="U1198" s="192">
        <f t="shared" si="209"/>
        <v>0</v>
      </c>
    </row>
    <row r="1199" spans="1:21" s="137" customFormat="1" ht="12">
      <c r="A1199" s="161">
        <v>3004</v>
      </c>
      <c r="B1199" s="161" t="s">
        <v>396</v>
      </c>
      <c r="C1199" s="161" t="s">
        <v>397</v>
      </c>
      <c r="D1199" s="161" t="s">
        <v>665</v>
      </c>
      <c r="E1199" s="161" t="s">
        <v>271</v>
      </c>
      <c r="F1199" s="192">
        <v>55.794751584399997</v>
      </c>
      <c r="G1199" s="192">
        <v>0</v>
      </c>
      <c r="H1199" s="192">
        <v>0</v>
      </c>
      <c r="I1199" s="193">
        <f t="shared" si="199"/>
        <v>0</v>
      </c>
      <c r="J1199" s="193">
        <f t="shared" si="200"/>
        <v>0</v>
      </c>
      <c r="K1199" s="138">
        <v>2109.74224865</v>
      </c>
      <c r="L1199" s="192">
        <f t="shared" si="201"/>
        <v>2109.74224865</v>
      </c>
      <c r="M1199" s="192">
        <f t="shared" si="202"/>
        <v>0</v>
      </c>
      <c r="N1199" s="192">
        <f t="shared" si="203"/>
        <v>0</v>
      </c>
      <c r="O1199" s="192">
        <v>482.13105261411073</v>
      </c>
      <c r="P1199" s="192">
        <f t="shared" si="204"/>
        <v>482.13105261411073</v>
      </c>
      <c r="Q1199" s="192">
        <f t="shared" si="205"/>
        <v>0</v>
      </c>
      <c r="R1199" s="192">
        <f t="shared" si="206"/>
        <v>0</v>
      </c>
      <c r="S1199" s="192">
        <f t="shared" si="207"/>
        <v>2591.8733012641105</v>
      </c>
      <c r="T1199" s="192">
        <f t="shared" si="208"/>
        <v>0</v>
      </c>
      <c r="U1199" s="192">
        <f t="shared" si="209"/>
        <v>0</v>
      </c>
    </row>
    <row r="1200" spans="1:21" s="137" customFormat="1" ht="12">
      <c r="A1200" s="161">
        <v>3005</v>
      </c>
      <c r="B1200" s="161" t="s">
        <v>396</v>
      </c>
      <c r="C1200" s="161" t="s">
        <v>397</v>
      </c>
      <c r="D1200" s="161" t="s">
        <v>665</v>
      </c>
      <c r="E1200" s="161" t="s">
        <v>271</v>
      </c>
      <c r="F1200" s="192">
        <v>57.384374016199999</v>
      </c>
      <c r="G1200" s="192">
        <v>0</v>
      </c>
      <c r="H1200" s="192">
        <v>0</v>
      </c>
      <c r="I1200" s="193">
        <f t="shared" si="199"/>
        <v>0</v>
      </c>
      <c r="J1200" s="193">
        <f t="shared" si="200"/>
        <v>0</v>
      </c>
      <c r="K1200" s="138">
        <v>944.83921541699999</v>
      </c>
      <c r="L1200" s="192">
        <f t="shared" si="201"/>
        <v>944.83921541699999</v>
      </c>
      <c r="M1200" s="192">
        <f t="shared" si="202"/>
        <v>0</v>
      </c>
      <c r="N1200" s="192">
        <f t="shared" si="203"/>
        <v>0</v>
      </c>
      <c r="O1200" s="192">
        <v>535.49290229435871</v>
      </c>
      <c r="P1200" s="192">
        <f t="shared" si="204"/>
        <v>535.49290229435871</v>
      </c>
      <c r="Q1200" s="192">
        <f t="shared" si="205"/>
        <v>0</v>
      </c>
      <c r="R1200" s="192">
        <f t="shared" si="206"/>
        <v>0</v>
      </c>
      <c r="S1200" s="192">
        <f t="shared" si="207"/>
        <v>1480.3321177113587</v>
      </c>
      <c r="T1200" s="192">
        <f t="shared" si="208"/>
        <v>0</v>
      </c>
      <c r="U1200" s="192">
        <f t="shared" si="209"/>
        <v>0</v>
      </c>
    </row>
    <row r="1201" spans="1:21" s="137" customFormat="1" ht="12">
      <c r="A1201" s="161">
        <v>3006</v>
      </c>
      <c r="B1201" s="161" t="s">
        <v>396</v>
      </c>
      <c r="C1201" s="161" t="s">
        <v>397</v>
      </c>
      <c r="D1201" s="161" t="s">
        <v>665</v>
      </c>
      <c r="E1201" s="161" t="s">
        <v>271</v>
      </c>
      <c r="F1201" s="192">
        <v>47.681951805200001</v>
      </c>
      <c r="G1201" s="192">
        <v>0</v>
      </c>
      <c r="H1201" s="192">
        <v>0</v>
      </c>
      <c r="I1201" s="193">
        <f t="shared" si="199"/>
        <v>0</v>
      </c>
      <c r="J1201" s="193">
        <f t="shared" si="200"/>
        <v>0</v>
      </c>
      <c r="K1201" s="138">
        <v>1835.4598082800001</v>
      </c>
      <c r="L1201" s="192">
        <f t="shared" si="201"/>
        <v>1835.4598082800001</v>
      </c>
      <c r="M1201" s="192">
        <f t="shared" si="202"/>
        <v>0</v>
      </c>
      <c r="N1201" s="192">
        <f t="shared" si="203"/>
        <v>0</v>
      </c>
      <c r="O1201" s="192">
        <v>150.55505406784633</v>
      </c>
      <c r="P1201" s="192">
        <f t="shared" si="204"/>
        <v>150.55505406784633</v>
      </c>
      <c r="Q1201" s="192">
        <f t="shared" si="205"/>
        <v>0</v>
      </c>
      <c r="R1201" s="192">
        <f t="shared" si="206"/>
        <v>0</v>
      </c>
      <c r="S1201" s="192">
        <f t="shared" si="207"/>
        <v>1986.0148623478465</v>
      </c>
      <c r="T1201" s="192">
        <f t="shared" si="208"/>
        <v>0</v>
      </c>
      <c r="U1201" s="192">
        <f t="shared" si="209"/>
        <v>0</v>
      </c>
    </row>
    <row r="1202" spans="1:21" s="137" customFormat="1" ht="12">
      <c r="A1202" s="161">
        <v>3007</v>
      </c>
      <c r="B1202" s="161" t="s">
        <v>396</v>
      </c>
      <c r="C1202" s="161" t="s">
        <v>397</v>
      </c>
      <c r="D1202" s="161" t="s">
        <v>665</v>
      </c>
      <c r="E1202" s="161" t="s">
        <v>271</v>
      </c>
      <c r="F1202" s="192">
        <v>22.489477666300001</v>
      </c>
      <c r="G1202" s="192">
        <v>0</v>
      </c>
      <c r="H1202" s="192">
        <v>0</v>
      </c>
      <c r="I1202" s="193">
        <f t="shared" si="199"/>
        <v>0</v>
      </c>
      <c r="J1202" s="193">
        <f t="shared" si="200"/>
        <v>0</v>
      </c>
      <c r="K1202" s="138">
        <v>0</v>
      </c>
      <c r="L1202" s="192">
        <f t="shared" si="201"/>
        <v>0</v>
      </c>
      <c r="M1202" s="192">
        <f t="shared" si="202"/>
        <v>0</v>
      </c>
      <c r="N1202" s="192">
        <f t="shared" si="203"/>
        <v>0</v>
      </c>
      <c r="O1202" s="192">
        <v>2366.1338668357694</v>
      </c>
      <c r="P1202" s="192">
        <f t="shared" si="204"/>
        <v>2366.1338668357694</v>
      </c>
      <c r="Q1202" s="192">
        <f t="shared" si="205"/>
        <v>0</v>
      </c>
      <c r="R1202" s="192">
        <f t="shared" si="206"/>
        <v>0</v>
      </c>
      <c r="S1202" s="192">
        <f t="shared" si="207"/>
        <v>2366.1338668357694</v>
      </c>
      <c r="T1202" s="192">
        <f t="shared" si="208"/>
        <v>0</v>
      </c>
      <c r="U1202" s="192">
        <f t="shared" si="209"/>
        <v>0</v>
      </c>
    </row>
    <row r="1203" spans="1:21" s="137" customFormat="1" ht="12">
      <c r="A1203" s="161">
        <v>3008</v>
      </c>
      <c r="B1203" s="161" t="s">
        <v>396</v>
      </c>
      <c r="C1203" s="161" t="s">
        <v>397</v>
      </c>
      <c r="D1203" s="161" t="s">
        <v>665</v>
      </c>
      <c r="E1203" s="161" t="s">
        <v>271</v>
      </c>
      <c r="F1203" s="192">
        <v>24.670830294000002</v>
      </c>
      <c r="G1203" s="192">
        <v>0</v>
      </c>
      <c r="H1203" s="192">
        <v>0</v>
      </c>
      <c r="I1203" s="193">
        <f t="shared" si="199"/>
        <v>0</v>
      </c>
      <c r="J1203" s="193">
        <f t="shared" si="200"/>
        <v>0</v>
      </c>
      <c r="K1203" s="138">
        <v>613.148824021</v>
      </c>
      <c r="L1203" s="192">
        <f t="shared" si="201"/>
        <v>613.148824021</v>
      </c>
      <c r="M1203" s="192">
        <f t="shared" si="202"/>
        <v>0</v>
      </c>
      <c r="N1203" s="192">
        <f t="shared" si="203"/>
        <v>0</v>
      </c>
      <c r="O1203" s="192">
        <v>191.96042584283387</v>
      </c>
      <c r="P1203" s="192">
        <f t="shared" si="204"/>
        <v>191.96042584283387</v>
      </c>
      <c r="Q1203" s="192">
        <f t="shared" si="205"/>
        <v>0</v>
      </c>
      <c r="R1203" s="192">
        <f t="shared" si="206"/>
        <v>0</v>
      </c>
      <c r="S1203" s="192">
        <f t="shared" si="207"/>
        <v>805.10924986383384</v>
      </c>
      <c r="T1203" s="192">
        <f t="shared" si="208"/>
        <v>0</v>
      </c>
      <c r="U1203" s="192">
        <f t="shared" si="209"/>
        <v>0</v>
      </c>
    </row>
    <row r="1204" spans="1:21" s="137" customFormat="1" ht="12">
      <c r="A1204" s="161">
        <v>3009</v>
      </c>
      <c r="B1204" s="161" t="s">
        <v>396</v>
      </c>
      <c r="C1204" s="161" t="s">
        <v>397</v>
      </c>
      <c r="D1204" s="161" t="s">
        <v>666</v>
      </c>
      <c r="E1204" s="161" t="s">
        <v>271</v>
      </c>
      <c r="F1204" s="192">
        <v>31.863492952800001</v>
      </c>
      <c r="G1204" s="192">
        <v>0</v>
      </c>
      <c r="H1204" s="192">
        <v>0</v>
      </c>
      <c r="I1204" s="193">
        <f t="shared" si="199"/>
        <v>0</v>
      </c>
      <c r="J1204" s="193">
        <f t="shared" si="200"/>
        <v>0</v>
      </c>
      <c r="K1204" s="138">
        <v>1020.58581826</v>
      </c>
      <c r="L1204" s="192">
        <f t="shared" si="201"/>
        <v>1020.58581826</v>
      </c>
      <c r="M1204" s="192">
        <f t="shared" si="202"/>
        <v>0</v>
      </c>
      <c r="N1204" s="192">
        <f t="shared" si="203"/>
        <v>0</v>
      </c>
      <c r="O1204" s="192">
        <v>468.08476065699324</v>
      </c>
      <c r="P1204" s="192">
        <f t="shared" si="204"/>
        <v>468.08476065699324</v>
      </c>
      <c r="Q1204" s="192">
        <f t="shared" si="205"/>
        <v>0</v>
      </c>
      <c r="R1204" s="192">
        <f t="shared" si="206"/>
        <v>0</v>
      </c>
      <c r="S1204" s="192">
        <f t="shared" si="207"/>
        <v>1488.6705789169932</v>
      </c>
      <c r="T1204" s="192">
        <f t="shared" si="208"/>
        <v>0</v>
      </c>
      <c r="U1204" s="192">
        <f t="shared" si="209"/>
        <v>0</v>
      </c>
    </row>
    <row r="1205" spans="1:21" s="137" customFormat="1" ht="12">
      <c r="A1205" s="161">
        <v>3010</v>
      </c>
      <c r="B1205" s="161" t="s">
        <v>396</v>
      </c>
      <c r="C1205" s="161" t="s">
        <v>397</v>
      </c>
      <c r="D1205" s="161" t="s">
        <v>666</v>
      </c>
      <c r="E1205" s="161" t="s">
        <v>271</v>
      </c>
      <c r="F1205" s="192">
        <v>26.7205173706</v>
      </c>
      <c r="G1205" s="192">
        <v>0</v>
      </c>
      <c r="H1205" s="192">
        <v>0</v>
      </c>
      <c r="I1205" s="193">
        <f t="shared" si="199"/>
        <v>0</v>
      </c>
      <c r="J1205" s="193">
        <f t="shared" si="200"/>
        <v>0</v>
      </c>
      <c r="K1205" s="138">
        <v>462.452948886</v>
      </c>
      <c r="L1205" s="192">
        <f t="shared" si="201"/>
        <v>462.452948886</v>
      </c>
      <c r="M1205" s="192">
        <f t="shared" si="202"/>
        <v>0</v>
      </c>
      <c r="N1205" s="192">
        <f t="shared" si="203"/>
        <v>0</v>
      </c>
      <c r="O1205" s="192">
        <v>109.44235695590761</v>
      </c>
      <c r="P1205" s="192">
        <f t="shared" si="204"/>
        <v>109.44235695590761</v>
      </c>
      <c r="Q1205" s="192">
        <f t="shared" si="205"/>
        <v>0</v>
      </c>
      <c r="R1205" s="192">
        <f t="shared" si="206"/>
        <v>0</v>
      </c>
      <c r="S1205" s="192">
        <f t="shared" si="207"/>
        <v>571.89530584190766</v>
      </c>
      <c r="T1205" s="192">
        <f t="shared" si="208"/>
        <v>0</v>
      </c>
      <c r="U1205" s="192">
        <f t="shared" si="209"/>
        <v>0</v>
      </c>
    </row>
    <row r="1206" spans="1:21" s="137" customFormat="1" ht="12">
      <c r="A1206" s="161">
        <v>3011</v>
      </c>
      <c r="B1206" s="161" t="s">
        <v>396</v>
      </c>
      <c r="C1206" s="161" t="s">
        <v>397</v>
      </c>
      <c r="D1206" s="161" t="s">
        <v>666</v>
      </c>
      <c r="E1206" s="161" t="s">
        <v>271</v>
      </c>
      <c r="F1206" s="192">
        <v>64.426858804099993</v>
      </c>
      <c r="G1206" s="192">
        <v>0</v>
      </c>
      <c r="H1206" s="192">
        <v>0</v>
      </c>
      <c r="I1206" s="193">
        <f t="shared" si="199"/>
        <v>0</v>
      </c>
      <c r="J1206" s="193">
        <f t="shared" si="200"/>
        <v>0</v>
      </c>
      <c r="K1206" s="138">
        <v>1997.31833899</v>
      </c>
      <c r="L1206" s="192">
        <f t="shared" si="201"/>
        <v>1997.31833899</v>
      </c>
      <c r="M1206" s="192">
        <f t="shared" si="202"/>
        <v>0</v>
      </c>
      <c r="N1206" s="192">
        <f t="shared" si="203"/>
        <v>0</v>
      </c>
      <c r="O1206" s="192">
        <v>556.58135405186272</v>
      </c>
      <c r="P1206" s="192">
        <f t="shared" si="204"/>
        <v>556.58135405186272</v>
      </c>
      <c r="Q1206" s="192">
        <f t="shared" si="205"/>
        <v>0</v>
      </c>
      <c r="R1206" s="192">
        <f t="shared" si="206"/>
        <v>0</v>
      </c>
      <c r="S1206" s="192">
        <f t="shared" si="207"/>
        <v>2553.8996930418625</v>
      </c>
      <c r="T1206" s="192">
        <f t="shared" si="208"/>
        <v>0</v>
      </c>
      <c r="U1206" s="192">
        <f t="shared" si="209"/>
        <v>0</v>
      </c>
    </row>
    <row r="1207" spans="1:21" s="137" customFormat="1" ht="12">
      <c r="A1207" s="161">
        <v>3012</v>
      </c>
      <c r="B1207" s="161" t="s">
        <v>396</v>
      </c>
      <c r="C1207" s="161" t="s">
        <v>397</v>
      </c>
      <c r="D1207" s="161" t="s">
        <v>666</v>
      </c>
      <c r="E1207" s="161" t="s">
        <v>271</v>
      </c>
      <c r="F1207" s="192">
        <v>26.258852087899999</v>
      </c>
      <c r="G1207" s="192">
        <v>0</v>
      </c>
      <c r="H1207" s="192">
        <v>0</v>
      </c>
      <c r="I1207" s="193">
        <f t="shared" si="199"/>
        <v>0</v>
      </c>
      <c r="J1207" s="193">
        <f t="shared" si="200"/>
        <v>0</v>
      </c>
      <c r="K1207" s="138">
        <v>885.03926516299998</v>
      </c>
      <c r="L1207" s="192">
        <f t="shared" si="201"/>
        <v>885.03926516299998</v>
      </c>
      <c r="M1207" s="192">
        <f t="shared" si="202"/>
        <v>0</v>
      </c>
      <c r="N1207" s="192">
        <f t="shared" si="203"/>
        <v>0</v>
      </c>
      <c r="O1207" s="192">
        <v>83.22845311248517</v>
      </c>
      <c r="P1207" s="192">
        <f t="shared" si="204"/>
        <v>83.22845311248517</v>
      </c>
      <c r="Q1207" s="192">
        <f t="shared" si="205"/>
        <v>0</v>
      </c>
      <c r="R1207" s="192">
        <f t="shared" si="206"/>
        <v>0</v>
      </c>
      <c r="S1207" s="192">
        <f t="shared" si="207"/>
        <v>968.26771827548509</v>
      </c>
      <c r="T1207" s="192">
        <f t="shared" si="208"/>
        <v>0</v>
      </c>
      <c r="U1207" s="192">
        <f t="shared" si="209"/>
        <v>0</v>
      </c>
    </row>
    <row r="1208" spans="1:21" s="137" customFormat="1" ht="12">
      <c r="A1208" s="161">
        <v>3013</v>
      </c>
      <c r="B1208" s="161" t="s">
        <v>396</v>
      </c>
      <c r="C1208" s="161" t="s">
        <v>397</v>
      </c>
      <c r="D1208" s="161" t="s">
        <v>666</v>
      </c>
      <c r="E1208" s="161" t="s">
        <v>271</v>
      </c>
      <c r="F1208" s="192">
        <v>63.825682553100002</v>
      </c>
      <c r="G1208" s="192">
        <v>0</v>
      </c>
      <c r="H1208" s="192">
        <v>0</v>
      </c>
      <c r="I1208" s="193">
        <f t="shared" si="199"/>
        <v>0</v>
      </c>
      <c r="J1208" s="193">
        <f t="shared" si="200"/>
        <v>0</v>
      </c>
      <c r="K1208" s="138">
        <v>1699.9132552999999</v>
      </c>
      <c r="L1208" s="192">
        <f t="shared" si="201"/>
        <v>1699.9132552999999</v>
      </c>
      <c r="M1208" s="192">
        <f t="shared" si="202"/>
        <v>0</v>
      </c>
      <c r="N1208" s="192">
        <f t="shared" si="203"/>
        <v>0</v>
      </c>
      <c r="O1208" s="192">
        <v>305.95049746962212</v>
      </c>
      <c r="P1208" s="192">
        <f t="shared" si="204"/>
        <v>305.95049746962212</v>
      </c>
      <c r="Q1208" s="192">
        <f t="shared" si="205"/>
        <v>0</v>
      </c>
      <c r="R1208" s="192">
        <f t="shared" si="206"/>
        <v>0</v>
      </c>
      <c r="S1208" s="192">
        <f t="shared" si="207"/>
        <v>2005.8637527696221</v>
      </c>
      <c r="T1208" s="192">
        <f t="shared" si="208"/>
        <v>0</v>
      </c>
      <c r="U1208" s="192">
        <f t="shared" si="209"/>
        <v>0</v>
      </c>
    </row>
    <row r="1209" spans="1:21" s="137" customFormat="1" ht="12">
      <c r="A1209" s="161">
        <v>3014</v>
      </c>
      <c r="B1209" s="161" t="s">
        <v>396</v>
      </c>
      <c r="C1209" s="161" t="s">
        <v>397</v>
      </c>
      <c r="D1209" s="161" t="s">
        <v>667</v>
      </c>
      <c r="E1209" s="161" t="s">
        <v>271</v>
      </c>
      <c r="F1209" s="192">
        <v>61.498533377800001</v>
      </c>
      <c r="G1209" s="192">
        <v>0</v>
      </c>
      <c r="H1209" s="192">
        <v>0</v>
      </c>
      <c r="I1209" s="193">
        <f t="shared" si="199"/>
        <v>0</v>
      </c>
      <c r="J1209" s="193">
        <f t="shared" si="200"/>
        <v>0</v>
      </c>
      <c r="K1209" s="138">
        <v>1387.35884734</v>
      </c>
      <c r="L1209" s="192">
        <f t="shared" si="201"/>
        <v>1387.35884734</v>
      </c>
      <c r="M1209" s="192">
        <f t="shared" si="202"/>
        <v>0</v>
      </c>
      <c r="N1209" s="192">
        <f t="shared" si="203"/>
        <v>0</v>
      </c>
      <c r="O1209" s="192">
        <v>199.61175995386091</v>
      </c>
      <c r="P1209" s="192">
        <f t="shared" si="204"/>
        <v>199.61175995386091</v>
      </c>
      <c r="Q1209" s="192">
        <f t="shared" si="205"/>
        <v>0</v>
      </c>
      <c r="R1209" s="192">
        <f t="shared" si="206"/>
        <v>0</v>
      </c>
      <c r="S1209" s="192">
        <f t="shared" si="207"/>
        <v>1586.9706072938609</v>
      </c>
      <c r="T1209" s="192">
        <f t="shared" si="208"/>
        <v>0</v>
      </c>
      <c r="U1209" s="192">
        <f t="shared" si="209"/>
        <v>0</v>
      </c>
    </row>
    <row r="1210" spans="1:21" s="137" customFormat="1" ht="12">
      <c r="A1210" s="161">
        <v>3015</v>
      </c>
      <c r="B1210" s="161" t="s">
        <v>396</v>
      </c>
      <c r="C1210" s="161" t="s">
        <v>397</v>
      </c>
      <c r="D1210" s="161" t="s">
        <v>667</v>
      </c>
      <c r="E1210" s="161" t="s">
        <v>271</v>
      </c>
      <c r="F1210" s="192">
        <v>35.277406887600002</v>
      </c>
      <c r="G1210" s="192">
        <v>0</v>
      </c>
      <c r="H1210" s="192">
        <v>0</v>
      </c>
      <c r="I1210" s="193">
        <f t="shared" si="199"/>
        <v>0</v>
      </c>
      <c r="J1210" s="193">
        <f t="shared" si="200"/>
        <v>0</v>
      </c>
      <c r="K1210" s="138">
        <v>688.89542738900002</v>
      </c>
      <c r="L1210" s="192">
        <f t="shared" si="201"/>
        <v>688.89542738900002</v>
      </c>
      <c r="M1210" s="192">
        <f t="shared" si="202"/>
        <v>0</v>
      </c>
      <c r="N1210" s="192">
        <f t="shared" si="203"/>
        <v>0</v>
      </c>
      <c r="O1210" s="192">
        <v>225.24430226787769</v>
      </c>
      <c r="P1210" s="192">
        <f t="shared" si="204"/>
        <v>225.24430226787769</v>
      </c>
      <c r="Q1210" s="192">
        <f t="shared" si="205"/>
        <v>0</v>
      </c>
      <c r="R1210" s="192">
        <f t="shared" si="206"/>
        <v>0</v>
      </c>
      <c r="S1210" s="192">
        <f t="shared" si="207"/>
        <v>914.13972965687776</v>
      </c>
      <c r="T1210" s="192">
        <f t="shared" si="208"/>
        <v>0</v>
      </c>
      <c r="U1210" s="192">
        <f t="shared" si="209"/>
        <v>0</v>
      </c>
    </row>
    <row r="1211" spans="1:21" s="137" customFormat="1" ht="12">
      <c r="A1211" s="161">
        <v>3016</v>
      </c>
      <c r="B1211" s="161" t="s">
        <v>396</v>
      </c>
      <c r="C1211" s="161" t="s">
        <v>397</v>
      </c>
      <c r="D1211" s="161" t="s">
        <v>667</v>
      </c>
      <c r="E1211" s="161" t="s">
        <v>271</v>
      </c>
      <c r="F1211" s="192">
        <v>52.359277838099999</v>
      </c>
      <c r="G1211" s="192">
        <v>0</v>
      </c>
      <c r="H1211" s="192">
        <v>0</v>
      </c>
      <c r="I1211" s="193">
        <f t="shared" si="199"/>
        <v>0</v>
      </c>
      <c r="J1211" s="193">
        <f t="shared" si="200"/>
        <v>0</v>
      </c>
      <c r="K1211" s="138">
        <v>1470.2814434500001</v>
      </c>
      <c r="L1211" s="192">
        <f t="shared" si="201"/>
        <v>1470.2814434500001</v>
      </c>
      <c r="M1211" s="192">
        <f t="shared" si="202"/>
        <v>0</v>
      </c>
      <c r="N1211" s="192">
        <f t="shared" si="203"/>
        <v>0</v>
      </c>
      <c r="O1211" s="192">
        <v>217.49736049350233</v>
      </c>
      <c r="P1211" s="192">
        <f t="shared" si="204"/>
        <v>217.49736049350233</v>
      </c>
      <c r="Q1211" s="192">
        <f t="shared" si="205"/>
        <v>0</v>
      </c>
      <c r="R1211" s="192">
        <f t="shared" si="206"/>
        <v>0</v>
      </c>
      <c r="S1211" s="192">
        <f t="shared" si="207"/>
        <v>1687.7788039435025</v>
      </c>
      <c r="T1211" s="192">
        <f t="shared" si="208"/>
        <v>0</v>
      </c>
      <c r="U1211" s="192">
        <f t="shared" si="209"/>
        <v>0</v>
      </c>
    </row>
    <row r="1212" spans="1:21" s="137" customFormat="1" ht="12">
      <c r="A1212" s="161">
        <v>3017</v>
      </c>
      <c r="B1212" s="161" t="s">
        <v>396</v>
      </c>
      <c r="C1212" s="161" t="s">
        <v>397</v>
      </c>
      <c r="D1212" s="161" t="s">
        <v>667</v>
      </c>
      <c r="E1212" s="161" t="s">
        <v>271</v>
      </c>
      <c r="F1212" s="192">
        <v>58.2589502135</v>
      </c>
      <c r="G1212" s="192">
        <v>0</v>
      </c>
      <c r="H1212" s="192">
        <v>0</v>
      </c>
      <c r="I1212" s="193">
        <f t="shared" si="199"/>
        <v>0</v>
      </c>
      <c r="J1212" s="193">
        <f t="shared" si="200"/>
        <v>0</v>
      </c>
      <c r="K1212" s="138">
        <v>1349.0868803400001</v>
      </c>
      <c r="L1212" s="192">
        <f t="shared" si="201"/>
        <v>1349.0868803400001</v>
      </c>
      <c r="M1212" s="192">
        <f t="shared" si="202"/>
        <v>0</v>
      </c>
      <c r="N1212" s="192">
        <f t="shared" si="203"/>
        <v>0</v>
      </c>
      <c r="O1212" s="192">
        <v>286.74739905332837</v>
      </c>
      <c r="P1212" s="192">
        <f t="shared" si="204"/>
        <v>286.74739905332837</v>
      </c>
      <c r="Q1212" s="192">
        <f t="shared" si="205"/>
        <v>0</v>
      </c>
      <c r="R1212" s="192">
        <f t="shared" si="206"/>
        <v>0</v>
      </c>
      <c r="S1212" s="192">
        <f t="shared" si="207"/>
        <v>1635.8342793933284</v>
      </c>
      <c r="T1212" s="192">
        <f t="shared" si="208"/>
        <v>0</v>
      </c>
      <c r="U1212" s="192">
        <f t="shared" si="209"/>
        <v>0</v>
      </c>
    </row>
    <row r="1213" spans="1:21" s="137" customFormat="1" ht="12">
      <c r="A1213" s="161">
        <v>3018</v>
      </c>
      <c r="B1213" s="161" t="s">
        <v>396</v>
      </c>
      <c r="C1213" s="161" t="s">
        <v>397</v>
      </c>
      <c r="D1213" s="161" t="s">
        <v>667</v>
      </c>
      <c r="E1213" s="161" t="s">
        <v>271</v>
      </c>
      <c r="F1213" s="192">
        <v>56.342862870099999</v>
      </c>
      <c r="G1213" s="192">
        <v>0</v>
      </c>
      <c r="H1213" s="192">
        <v>0</v>
      </c>
      <c r="I1213" s="193">
        <f t="shared" si="199"/>
        <v>0</v>
      </c>
      <c r="J1213" s="193">
        <f t="shared" si="200"/>
        <v>0</v>
      </c>
      <c r="K1213" s="138">
        <v>1359.4522033999999</v>
      </c>
      <c r="L1213" s="192">
        <f t="shared" si="201"/>
        <v>1359.4522033999999</v>
      </c>
      <c r="M1213" s="192">
        <f t="shared" si="202"/>
        <v>0</v>
      </c>
      <c r="N1213" s="192">
        <f t="shared" si="203"/>
        <v>0</v>
      </c>
      <c r="O1213" s="192">
        <v>264.39796419228742</v>
      </c>
      <c r="P1213" s="192">
        <f t="shared" si="204"/>
        <v>264.39796419228742</v>
      </c>
      <c r="Q1213" s="192">
        <f t="shared" si="205"/>
        <v>0</v>
      </c>
      <c r="R1213" s="192">
        <f t="shared" si="206"/>
        <v>0</v>
      </c>
      <c r="S1213" s="192">
        <f t="shared" si="207"/>
        <v>1623.8501675922873</v>
      </c>
      <c r="T1213" s="192">
        <f t="shared" si="208"/>
        <v>0</v>
      </c>
      <c r="U1213" s="192">
        <f t="shared" si="209"/>
        <v>0</v>
      </c>
    </row>
    <row r="1214" spans="1:21" s="137" customFormat="1" ht="12">
      <c r="A1214" s="161">
        <v>3019</v>
      </c>
      <c r="B1214" s="161" t="s">
        <v>396</v>
      </c>
      <c r="C1214" s="161" t="s">
        <v>397</v>
      </c>
      <c r="D1214" s="161" t="s">
        <v>667</v>
      </c>
      <c r="E1214" s="161" t="s">
        <v>271</v>
      </c>
      <c r="F1214" s="192">
        <v>34.448358161999998</v>
      </c>
      <c r="G1214" s="192">
        <v>0</v>
      </c>
      <c r="H1214" s="192">
        <v>0</v>
      </c>
      <c r="I1214" s="193">
        <f t="shared" si="199"/>
        <v>0</v>
      </c>
      <c r="J1214" s="193">
        <f t="shared" si="200"/>
        <v>0</v>
      </c>
      <c r="K1214" s="138">
        <v>1118.657737</v>
      </c>
      <c r="L1214" s="192">
        <f t="shared" si="201"/>
        <v>1118.657737</v>
      </c>
      <c r="M1214" s="192">
        <f t="shared" si="202"/>
        <v>0</v>
      </c>
      <c r="N1214" s="192">
        <f t="shared" si="203"/>
        <v>0</v>
      </c>
      <c r="O1214" s="192">
        <v>118.02797408367145</v>
      </c>
      <c r="P1214" s="192">
        <f t="shared" si="204"/>
        <v>118.02797408367145</v>
      </c>
      <c r="Q1214" s="192">
        <f t="shared" si="205"/>
        <v>0</v>
      </c>
      <c r="R1214" s="192">
        <f t="shared" si="206"/>
        <v>0</v>
      </c>
      <c r="S1214" s="192">
        <f t="shared" si="207"/>
        <v>1236.6857110836715</v>
      </c>
      <c r="T1214" s="192">
        <f t="shared" si="208"/>
        <v>0</v>
      </c>
      <c r="U1214" s="192">
        <f t="shared" si="209"/>
        <v>0</v>
      </c>
    </row>
    <row r="1215" spans="1:21" s="137" customFormat="1" ht="12">
      <c r="A1215" s="161">
        <v>3020</v>
      </c>
      <c r="B1215" s="161" t="s">
        <v>396</v>
      </c>
      <c r="C1215" s="161" t="s">
        <v>397</v>
      </c>
      <c r="D1215" s="161" t="s">
        <v>664</v>
      </c>
      <c r="E1215" s="161" t="s">
        <v>271</v>
      </c>
      <c r="F1215" s="192">
        <v>32.392012388600001</v>
      </c>
      <c r="G1215" s="192">
        <v>0</v>
      </c>
      <c r="H1215" s="192">
        <v>0</v>
      </c>
      <c r="I1215" s="193">
        <f t="shared" si="199"/>
        <v>0</v>
      </c>
      <c r="J1215" s="193">
        <f t="shared" si="200"/>
        <v>0</v>
      </c>
      <c r="K1215" s="138">
        <v>1096.3324227999999</v>
      </c>
      <c r="L1215" s="192">
        <f t="shared" si="201"/>
        <v>1096.3324227999999</v>
      </c>
      <c r="M1215" s="192">
        <f t="shared" si="202"/>
        <v>0</v>
      </c>
      <c r="N1215" s="192">
        <f t="shared" si="203"/>
        <v>0</v>
      </c>
      <c r="O1215" s="192">
        <v>82.853244281543027</v>
      </c>
      <c r="P1215" s="192">
        <f t="shared" si="204"/>
        <v>82.853244281543027</v>
      </c>
      <c r="Q1215" s="192">
        <f t="shared" si="205"/>
        <v>0</v>
      </c>
      <c r="R1215" s="192">
        <f t="shared" si="206"/>
        <v>0</v>
      </c>
      <c r="S1215" s="192">
        <f t="shared" si="207"/>
        <v>1179.185667081543</v>
      </c>
      <c r="T1215" s="192">
        <f t="shared" si="208"/>
        <v>0</v>
      </c>
      <c r="U1215" s="192">
        <f t="shared" si="209"/>
        <v>0</v>
      </c>
    </row>
    <row r="1216" spans="1:21" s="137" customFormat="1" ht="12">
      <c r="A1216" s="161">
        <v>3021</v>
      </c>
      <c r="B1216" s="161" t="s">
        <v>396</v>
      </c>
      <c r="C1216" s="161" t="s">
        <v>397</v>
      </c>
      <c r="D1216" s="161" t="s">
        <v>664</v>
      </c>
      <c r="E1216" s="161" t="s">
        <v>271</v>
      </c>
      <c r="F1216" s="192">
        <v>69.307310668300005</v>
      </c>
      <c r="G1216" s="192">
        <v>0</v>
      </c>
      <c r="H1216" s="192">
        <v>0</v>
      </c>
      <c r="I1216" s="193">
        <f t="shared" si="199"/>
        <v>0</v>
      </c>
      <c r="J1216" s="193">
        <f t="shared" si="200"/>
        <v>0</v>
      </c>
      <c r="K1216" s="138">
        <v>2254.0594585499998</v>
      </c>
      <c r="L1216" s="192">
        <f t="shared" si="201"/>
        <v>2254.0594585499998</v>
      </c>
      <c r="M1216" s="192">
        <f t="shared" si="202"/>
        <v>0</v>
      </c>
      <c r="N1216" s="192">
        <f t="shared" si="203"/>
        <v>0</v>
      </c>
      <c r="O1216" s="192">
        <v>306.19797352253875</v>
      </c>
      <c r="P1216" s="192">
        <f t="shared" si="204"/>
        <v>306.19797352253875</v>
      </c>
      <c r="Q1216" s="192">
        <f t="shared" si="205"/>
        <v>0</v>
      </c>
      <c r="R1216" s="192">
        <f t="shared" si="206"/>
        <v>0</v>
      </c>
      <c r="S1216" s="192">
        <f t="shared" si="207"/>
        <v>2560.2574320725384</v>
      </c>
      <c r="T1216" s="192">
        <f t="shared" si="208"/>
        <v>0</v>
      </c>
      <c r="U1216" s="192">
        <f t="shared" si="209"/>
        <v>0</v>
      </c>
    </row>
    <row r="1217" spans="1:21" s="137" customFormat="1" ht="12">
      <c r="A1217" s="161">
        <v>3022</v>
      </c>
      <c r="B1217" s="161" t="s">
        <v>396</v>
      </c>
      <c r="C1217" s="161" t="s">
        <v>397</v>
      </c>
      <c r="D1217" s="161" t="s">
        <v>664</v>
      </c>
      <c r="E1217" s="161" t="s">
        <v>271</v>
      </c>
      <c r="F1217" s="192">
        <v>41.318403988900002</v>
      </c>
      <c r="G1217" s="192">
        <v>0</v>
      </c>
      <c r="H1217" s="192">
        <v>0</v>
      </c>
      <c r="I1217" s="193">
        <f t="shared" si="199"/>
        <v>0</v>
      </c>
      <c r="J1217" s="193">
        <f t="shared" si="200"/>
        <v>0</v>
      </c>
      <c r="K1217" s="138">
        <v>1932.7343936100001</v>
      </c>
      <c r="L1217" s="192">
        <f t="shared" si="201"/>
        <v>1932.7343936100001</v>
      </c>
      <c r="M1217" s="192">
        <f t="shared" si="202"/>
        <v>0</v>
      </c>
      <c r="N1217" s="192">
        <f t="shared" si="203"/>
        <v>0</v>
      </c>
      <c r="O1217" s="192">
        <v>248.35608718474322</v>
      </c>
      <c r="P1217" s="192">
        <f t="shared" si="204"/>
        <v>248.35608718474322</v>
      </c>
      <c r="Q1217" s="192">
        <f t="shared" si="205"/>
        <v>0</v>
      </c>
      <c r="R1217" s="192">
        <f t="shared" si="206"/>
        <v>0</v>
      </c>
      <c r="S1217" s="192">
        <f t="shared" si="207"/>
        <v>2181.0904807947431</v>
      </c>
      <c r="T1217" s="192">
        <f t="shared" si="208"/>
        <v>0</v>
      </c>
      <c r="U1217" s="192">
        <f t="shared" si="209"/>
        <v>0</v>
      </c>
    </row>
    <row r="1218" spans="1:21" s="137" customFormat="1" ht="12">
      <c r="A1218" s="161">
        <v>3023</v>
      </c>
      <c r="B1218" s="161" t="s">
        <v>396</v>
      </c>
      <c r="C1218" s="161" t="s">
        <v>397</v>
      </c>
      <c r="D1218" s="161" t="s">
        <v>664</v>
      </c>
      <c r="E1218" s="161" t="s">
        <v>271</v>
      </c>
      <c r="F1218" s="192">
        <v>10.1192781132</v>
      </c>
      <c r="G1218" s="192">
        <v>0</v>
      </c>
      <c r="H1218" s="192">
        <v>0</v>
      </c>
      <c r="I1218" s="193">
        <f t="shared" si="199"/>
        <v>0</v>
      </c>
      <c r="J1218" s="193">
        <f t="shared" si="200"/>
        <v>0</v>
      </c>
      <c r="K1218" s="138">
        <v>249.56512588499999</v>
      </c>
      <c r="L1218" s="192">
        <f t="shared" si="201"/>
        <v>249.56512588499999</v>
      </c>
      <c r="M1218" s="192">
        <f t="shared" si="202"/>
        <v>0</v>
      </c>
      <c r="N1218" s="192">
        <f t="shared" si="203"/>
        <v>0</v>
      </c>
      <c r="O1218" s="192">
        <v>110.07224746550934</v>
      </c>
      <c r="P1218" s="192">
        <f t="shared" si="204"/>
        <v>110.07224746550934</v>
      </c>
      <c r="Q1218" s="192">
        <f t="shared" si="205"/>
        <v>0</v>
      </c>
      <c r="R1218" s="192">
        <f t="shared" si="206"/>
        <v>0</v>
      </c>
      <c r="S1218" s="192">
        <f t="shared" si="207"/>
        <v>359.63737335050934</v>
      </c>
      <c r="T1218" s="192">
        <f t="shared" si="208"/>
        <v>0</v>
      </c>
      <c r="U1218" s="192">
        <f t="shared" si="209"/>
        <v>0</v>
      </c>
    </row>
    <row r="1219" spans="1:21" s="137" customFormat="1" ht="12">
      <c r="A1219" s="161">
        <v>3024</v>
      </c>
      <c r="B1219" s="161" t="s">
        <v>396</v>
      </c>
      <c r="C1219" s="161" t="s">
        <v>397</v>
      </c>
      <c r="D1219" s="161" t="s">
        <v>668</v>
      </c>
      <c r="E1219" s="161" t="s">
        <v>271</v>
      </c>
      <c r="F1219" s="192">
        <v>83.037628786599996</v>
      </c>
      <c r="G1219" s="192">
        <v>0</v>
      </c>
      <c r="H1219" s="192">
        <v>0</v>
      </c>
      <c r="I1219" s="193">
        <f t="shared" si="199"/>
        <v>0</v>
      </c>
      <c r="J1219" s="193">
        <f t="shared" si="200"/>
        <v>0</v>
      </c>
      <c r="K1219" s="138">
        <v>1585.89468263</v>
      </c>
      <c r="L1219" s="192">
        <f t="shared" si="201"/>
        <v>1585.89468263</v>
      </c>
      <c r="M1219" s="192">
        <f t="shared" si="202"/>
        <v>0</v>
      </c>
      <c r="N1219" s="192">
        <f t="shared" si="203"/>
        <v>0</v>
      </c>
      <c r="O1219" s="192">
        <v>297.60123638961409</v>
      </c>
      <c r="P1219" s="192">
        <f t="shared" si="204"/>
        <v>297.60123638961409</v>
      </c>
      <c r="Q1219" s="192">
        <f t="shared" si="205"/>
        <v>0</v>
      </c>
      <c r="R1219" s="192">
        <f t="shared" si="206"/>
        <v>0</v>
      </c>
      <c r="S1219" s="192">
        <f t="shared" si="207"/>
        <v>1883.4959190196141</v>
      </c>
      <c r="T1219" s="192">
        <f t="shared" si="208"/>
        <v>0</v>
      </c>
      <c r="U1219" s="192">
        <f t="shared" si="209"/>
        <v>0</v>
      </c>
    </row>
    <row r="1220" spans="1:21" s="137" customFormat="1" ht="12">
      <c r="A1220" s="161">
        <v>3025</v>
      </c>
      <c r="B1220" s="161" t="s">
        <v>396</v>
      </c>
      <c r="C1220" s="161" t="s">
        <v>397</v>
      </c>
      <c r="D1220" s="161" t="s">
        <v>668</v>
      </c>
      <c r="E1220" s="161" t="s">
        <v>271</v>
      </c>
      <c r="F1220" s="192">
        <v>52.353055372999997</v>
      </c>
      <c r="G1220" s="192">
        <v>0</v>
      </c>
      <c r="H1220" s="192">
        <v>0</v>
      </c>
      <c r="I1220" s="193">
        <f t="shared" si="199"/>
        <v>0</v>
      </c>
      <c r="J1220" s="193">
        <f t="shared" si="200"/>
        <v>0</v>
      </c>
      <c r="K1220" s="138">
        <v>1034.14047381</v>
      </c>
      <c r="L1220" s="192">
        <f t="shared" si="201"/>
        <v>1034.14047381</v>
      </c>
      <c r="M1220" s="192">
        <f t="shared" si="202"/>
        <v>0</v>
      </c>
      <c r="N1220" s="192">
        <f t="shared" si="203"/>
        <v>0</v>
      </c>
      <c r="O1220" s="192">
        <v>185.01879015987009</v>
      </c>
      <c r="P1220" s="192">
        <f t="shared" si="204"/>
        <v>185.01879015987009</v>
      </c>
      <c r="Q1220" s="192">
        <f t="shared" si="205"/>
        <v>0</v>
      </c>
      <c r="R1220" s="192">
        <f t="shared" si="206"/>
        <v>0</v>
      </c>
      <c r="S1220" s="192">
        <f t="shared" si="207"/>
        <v>1219.1592639698702</v>
      </c>
      <c r="T1220" s="192">
        <f t="shared" si="208"/>
        <v>0</v>
      </c>
      <c r="U1220" s="192">
        <f t="shared" si="209"/>
        <v>0</v>
      </c>
    </row>
    <row r="1221" spans="1:21" s="137" customFormat="1" ht="12">
      <c r="A1221" s="161">
        <v>3026</v>
      </c>
      <c r="B1221" s="161" t="s">
        <v>396</v>
      </c>
      <c r="C1221" s="161" t="s">
        <v>397</v>
      </c>
      <c r="D1221" s="161" t="s">
        <v>668</v>
      </c>
      <c r="E1221" s="161" t="s">
        <v>271</v>
      </c>
      <c r="F1221" s="192">
        <v>84.342398586900003</v>
      </c>
      <c r="G1221" s="192">
        <v>0</v>
      </c>
      <c r="H1221" s="192">
        <v>0</v>
      </c>
      <c r="I1221" s="193">
        <f t="shared" si="199"/>
        <v>0</v>
      </c>
      <c r="J1221" s="193">
        <f t="shared" si="200"/>
        <v>0</v>
      </c>
      <c r="K1221" s="138">
        <v>2386.4166840100002</v>
      </c>
      <c r="L1221" s="192">
        <f t="shared" si="201"/>
        <v>2386.4166840100002</v>
      </c>
      <c r="M1221" s="192">
        <f t="shared" si="202"/>
        <v>0</v>
      </c>
      <c r="N1221" s="192">
        <f t="shared" si="203"/>
        <v>0</v>
      </c>
      <c r="O1221" s="192">
        <v>301.40967219498668</v>
      </c>
      <c r="P1221" s="192">
        <f t="shared" si="204"/>
        <v>301.40967219498668</v>
      </c>
      <c r="Q1221" s="192">
        <f t="shared" si="205"/>
        <v>0</v>
      </c>
      <c r="R1221" s="192">
        <f t="shared" si="206"/>
        <v>0</v>
      </c>
      <c r="S1221" s="192">
        <f t="shared" si="207"/>
        <v>2687.826356204987</v>
      </c>
      <c r="T1221" s="192">
        <f t="shared" si="208"/>
        <v>0</v>
      </c>
      <c r="U1221" s="192">
        <f t="shared" si="209"/>
        <v>0</v>
      </c>
    </row>
    <row r="1222" spans="1:21" s="137" customFormat="1" ht="12">
      <c r="A1222" s="161">
        <v>3027</v>
      </c>
      <c r="B1222" s="161" t="s">
        <v>396</v>
      </c>
      <c r="C1222" s="161" t="s">
        <v>397</v>
      </c>
      <c r="D1222" s="161" t="s">
        <v>668</v>
      </c>
      <c r="E1222" s="161" t="s">
        <v>271</v>
      </c>
      <c r="F1222" s="192">
        <v>37.047434508400002</v>
      </c>
      <c r="G1222" s="192">
        <v>0</v>
      </c>
      <c r="H1222" s="192">
        <v>0</v>
      </c>
      <c r="I1222" s="193">
        <f t="shared" si="199"/>
        <v>0</v>
      </c>
      <c r="J1222" s="193">
        <f t="shared" si="200"/>
        <v>0</v>
      </c>
      <c r="K1222" s="138">
        <v>879.45793569900002</v>
      </c>
      <c r="L1222" s="192">
        <f t="shared" si="201"/>
        <v>879.45793569900002</v>
      </c>
      <c r="M1222" s="192">
        <f t="shared" si="202"/>
        <v>0</v>
      </c>
      <c r="N1222" s="192">
        <f t="shared" si="203"/>
        <v>0</v>
      </c>
      <c r="O1222" s="192">
        <v>238.02254187252785</v>
      </c>
      <c r="P1222" s="192">
        <f t="shared" si="204"/>
        <v>238.02254187252785</v>
      </c>
      <c r="Q1222" s="192">
        <f t="shared" si="205"/>
        <v>0</v>
      </c>
      <c r="R1222" s="192">
        <f t="shared" si="206"/>
        <v>0</v>
      </c>
      <c r="S1222" s="192">
        <f t="shared" si="207"/>
        <v>1117.4804775715279</v>
      </c>
      <c r="T1222" s="192">
        <f t="shared" si="208"/>
        <v>0</v>
      </c>
      <c r="U1222" s="192">
        <f t="shared" si="209"/>
        <v>0</v>
      </c>
    </row>
    <row r="1223" spans="1:21" s="137" customFormat="1" ht="12">
      <c r="A1223" s="161">
        <v>3028</v>
      </c>
      <c r="B1223" s="161" t="s">
        <v>396</v>
      </c>
      <c r="C1223" s="161" t="s">
        <v>397</v>
      </c>
      <c r="D1223" s="161" t="s">
        <v>669</v>
      </c>
      <c r="E1223" s="161" t="s">
        <v>271</v>
      </c>
      <c r="F1223" s="192">
        <v>71.304801930500005</v>
      </c>
      <c r="G1223" s="192">
        <v>0</v>
      </c>
      <c r="H1223" s="192">
        <v>0</v>
      </c>
      <c r="I1223" s="193">
        <f t="shared" si="199"/>
        <v>0</v>
      </c>
      <c r="J1223" s="193">
        <f t="shared" si="200"/>
        <v>0</v>
      </c>
      <c r="K1223" s="138">
        <v>1860.9744535</v>
      </c>
      <c r="L1223" s="192">
        <f t="shared" si="201"/>
        <v>1860.9744535</v>
      </c>
      <c r="M1223" s="192">
        <f t="shared" si="202"/>
        <v>0</v>
      </c>
      <c r="N1223" s="192">
        <f t="shared" si="203"/>
        <v>0</v>
      </c>
      <c r="O1223" s="192">
        <v>66.506249310794473</v>
      </c>
      <c r="P1223" s="192">
        <f t="shared" si="204"/>
        <v>66.506249310794473</v>
      </c>
      <c r="Q1223" s="192">
        <f t="shared" si="205"/>
        <v>0</v>
      </c>
      <c r="R1223" s="192">
        <f t="shared" si="206"/>
        <v>0</v>
      </c>
      <c r="S1223" s="192">
        <f t="shared" si="207"/>
        <v>1927.4807028107944</v>
      </c>
      <c r="T1223" s="192">
        <f t="shared" si="208"/>
        <v>0</v>
      </c>
      <c r="U1223" s="192">
        <f t="shared" si="209"/>
        <v>0</v>
      </c>
    </row>
    <row r="1224" spans="1:21" s="137" customFormat="1" ht="12">
      <c r="A1224" s="161">
        <v>3029</v>
      </c>
      <c r="B1224" s="161" t="s">
        <v>396</v>
      </c>
      <c r="C1224" s="161" t="s">
        <v>397</v>
      </c>
      <c r="D1224" s="161" t="s">
        <v>669</v>
      </c>
      <c r="E1224" s="161" t="s">
        <v>271</v>
      </c>
      <c r="F1224" s="192">
        <v>22.733776652700001</v>
      </c>
      <c r="G1224" s="192">
        <v>0</v>
      </c>
      <c r="H1224" s="192">
        <v>0</v>
      </c>
      <c r="I1224" s="193">
        <f t="shared" si="199"/>
        <v>0</v>
      </c>
      <c r="J1224" s="193">
        <f t="shared" si="200"/>
        <v>0</v>
      </c>
      <c r="K1224" s="138">
        <v>905.76991350599997</v>
      </c>
      <c r="L1224" s="192">
        <f t="shared" si="201"/>
        <v>905.76991350599997</v>
      </c>
      <c r="M1224" s="192">
        <f t="shared" si="202"/>
        <v>0</v>
      </c>
      <c r="N1224" s="192">
        <f t="shared" si="203"/>
        <v>0</v>
      </c>
      <c r="O1224" s="192">
        <v>57.407802837248646</v>
      </c>
      <c r="P1224" s="192">
        <f t="shared" si="204"/>
        <v>57.407802837248646</v>
      </c>
      <c r="Q1224" s="192">
        <f t="shared" si="205"/>
        <v>0</v>
      </c>
      <c r="R1224" s="192">
        <f t="shared" si="206"/>
        <v>0</v>
      </c>
      <c r="S1224" s="192">
        <f t="shared" si="207"/>
        <v>963.17771634324856</v>
      </c>
      <c r="T1224" s="192">
        <f t="shared" si="208"/>
        <v>0</v>
      </c>
      <c r="U1224" s="192">
        <f t="shared" si="209"/>
        <v>0</v>
      </c>
    </row>
    <row r="1225" spans="1:21" s="137" customFormat="1" ht="12">
      <c r="A1225" s="161">
        <v>3030</v>
      </c>
      <c r="B1225" s="161" t="s">
        <v>396</v>
      </c>
      <c r="C1225" s="161" t="s">
        <v>397</v>
      </c>
      <c r="D1225" s="161" t="s">
        <v>669</v>
      </c>
      <c r="E1225" s="161" t="s">
        <v>271</v>
      </c>
      <c r="F1225" s="192">
        <v>14.3101270052</v>
      </c>
      <c r="G1225" s="192">
        <v>0</v>
      </c>
      <c r="H1225" s="192">
        <v>0</v>
      </c>
      <c r="I1225" s="193">
        <f t="shared" si="199"/>
        <v>0</v>
      </c>
      <c r="J1225" s="193">
        <f t="shared" si="200"/>
        <v>0</v>
      </c>
      <c r="K1225" s="138">
        <v>0</v>
      </c>
      <c r="L1225" s="192">
        <f t="shared" si="201"/>
        <v>0</v>
      </c>
      <c r="M1225" s="192">
        <f t="shared" si="202"/>
        <v>0</v>
      </c>
      <c r="N1225" s="192">
        <f t="shared" si="203"/>
        <v>0</v>
      </c>
      <c r="O1225" s="192">
        <v>649.12845702776906</v>
      </c>
      <c r="P1225" s="192">
        <f t="shared" si="204"/>
        <v>649.12845702776906</v>
      </c>
      <c r="Q1225" s="192">
        <f t="shared" si="205"/>
        <v>0</v>
      </c>
      <c r="R1225" s="192">
        <f t="shared" si="206"/>
        <v>0</v>
      </c>
      <c r="S1225" s="192">
        <f t="shared" si="207"/>
        <v>649.12845702776906</v>
      </c>
      <c r="T1225" s="192">
        <f t="shared" si="208"/>
        <v>0</v>
      </c>
      <c r="U1225" s="192">
        <f t="shared" si="209"/>
        <v>0</v>
      </c>
    </row>
    <row r="1226" spans="1:21" s="137" customFormat="1" ht="12">
      <c r="A1226" s="161">
        <v>3031</v>
      </c>
      <c r="B1226" s="161" t="s">
        <v>396</v>
      </c>
      <c r="C1226" s="161" t="s">
        <v>397</v>
      </c>
      <c r="D1226" s="161" t="s">
        <v>669</v>
      </c>
      <c r="E1226" s="161" t="s">
        <v>271</v>
      </c>
      <c r="F1226" s="192">
        <v>64.659818396600002</v>
      </c>
      <c r="G1226" s="192">
        <v>0</v>
      </c>
      <c r="H1226" s="192">
        <v>0</v>
      </c>
      <c r="I1226" s="193">
        <f t="shared" ref="I1226:I1289" si="210">IF(G1226&gt;0,G1226/F1226,0)</f>
        <v>0</v>
      </c>
      <c r="J1226" s="193">
        <f t="shared" ref="J1226:J1289" si="211">IF(E1226="Greenfield",1-I1226,0)</f>
        <v>0</v>
      </c>
      <c r="K1226" s="138">
        <v>1770.8758630100001</v>
      </c>
      <c r="L1226" s="192">
        <f t="shared" ref="L1226:L1289" si="212">IF($E1226="Established",$K1226,0)</f>
        <v>1770.8758630100001</v>
      </c>
      <c r="M1226" s="192">
        <f t="shared" ref="M1226:M1289" si="213">IF($E1226="Greenfield",$K1226*I1226,0)</f>
        <v>0</v>
      </c>
      <c r="N1226" s="192">
        <f t="shared" ref="N1226:N1289" si="214">IF($E1226="Greenfield",$K1226*J1226,0)</f>
        <v>0</v>
      </c>
      <c r="O1226" s="192">
        <v>266.63696962436092</v>
      </c>
      <c r="P1226" s="192">
        <f t="shared" ref="P1226:P1289" si="215">IF($E1226="Established",$O1226,0)</f>
        <v>266.63696962436092</v>
      </c>
      <c r="Q1226" s="192">
        <f t="shared" ref="Q1226:Q1289" si="216">IF($E1226="Greenfield",$O1226*I1226,0)</f>
        <v>0</v>
      </c>
      <c r="R1226" s="192">
        <f t="shared" ref="R1226:R1289" si="217">IF($E1226="Greenfield",$O1226*J1226,0)</f>
        <v>0</v>
      </c>
      <c r="S1226" s="192">
        <f t="shared" ref="S1226:S1289" si="218">L1226+P1226</f>
        <v>2037.5128326343611</v>
      </c>
      <c r="T1226" s="192">
        <f t="shared" ref="T1226:T1289" si="219">M1226+Q1226</f>
        <v>0</v>
      </c>
      <c r="U1226" s="192">
        <f t="shared" ref="U1226:U1289" si="220">N1226+R1226</f>
        <v>0</v>
      </c>
    </row>
    <row r="1227" spans="1:21" s="137" customFormat="1" ht="12">
      <c r="A1227" s="161">
        <v>3032</v>
      </c>
      <c r="B1227" s="161" t="s">
        <v>396</v>
      </c>
      <c r="C1227" s="161" t="s">
        <v>397</v>
      </c>
      <c r="D1227" s="161" t="s">
        <v>669</v>
      </c>
      <c r="E1227" s="161" t="s">
        <v>271</v>
      </c>
      <c r="F1227" s="192">
        <v>101.572899308</v>
      </c>
      <c r="G1227" s="192">
        <v>0</v>
      </c>
      <c r="H1227" s="192">
        <v>0</v>
      </c>
      <c r="I1227" s="193">
        <f t="shared" si="210"/>
        <v>0</v>
      </c>
      <c r="J1227" s="193">
        <f t="shared" si="211"/>
        <v>0</v>
      </c>
      <c r="K1227" s="138">
        <v>2428.6753136399998</v>
      </c>
      <c r="L1227" s="192">
        <f t="shared" si="212"/>
        <v>2428.6753136399998</v>
      </c>
      <c r="M1227" s="192">
        <f t="shared" si="213"/>
        <v>0</v>
      </c>
      <c r="N1227" s="192">
        <f t="shared" si="214"/>
        <v>0</v>
      </c>
      <c r="O1227" s="192">
        <v>231.39736170647208</v>
      </c>
      <c r="P1227" s="192">
        <f t="shared" si="215"/>
        <v>231.39736170647208</v>
      </c>
      <c r="Q1227" s="192">
        <f t="shared" si="216"/>
        <v>0</v>
      </c>
      <c r="R1227" s="192">
        <f t="shared" si="217"/>
        <v>0</v>
      </c>
      <c r="S1227" s="192">
        <f t="shared" si="218"/>
        <v>2660.0726753464719</v>
      </c>
      <c r="T1227" s="192">
        <f t="shared" si="219"/>
        <v>0</v>
      </c>
      <c r="U1227" s="192">
        <f t="shared" si="220"/>
        <v>0</v>
      </c>
    </row>
    <row r="1228" spans="1:21" s="137" customFormat="1" ht="12">
      <c r="A1228" s="161">
        <v>3033</v>
      </c>
      <c r="B1228" s="161" t="s">
        <v>396</v>
      </c>
      <c r="C1228" s="161" t="s">
        <v>397</v>
      </c>
      <c r="D1228" s="161" t="s">
        <v>669</v>
      </c>
      <c r="E1228" s="161" t="s">
        <v>271</v>
      </c>
      <c r="F1228" s="192">
        <v>91.085150698999996</v>
      </c>
      <c r="G1228" s="192">
        <v>0</v>
      </c>
      <c r="H1228" s="192">
        <v>0</v>
      </c>
      <c r="I1228" s="193">
        <f t="shared" si="210"/>
        <v>0</v>
      </c>
      <c r="J1228" s="193">
        <f t="shared" si="211"/>
        <v>0</v>
      </c>
      <c r="K1228" s="138">
        <v>2560.2352054399998</v>
      </c>
      <c r="L1228" s="192">
        <f t="shared" si="212"/>
        <v>2560.2352054399998</v>
      </c>
      <c r="M1228" s="192">
        <f t="shared" si="213"/>
        <v>0</v>
      </c>
      <c r="N1228" s="192">
        <f t="shared" si="214"/>
        <v>0</v>
      </c>
      <c r="O1228" s="192">
        <v>471.26106420568891</v>
      </c>
      <c r="P1228" s="192">
        <f t="shared" si="215"/>
        <v>471.26106420568891</v>
      </c>
      <c r="Q1228" s="192">
        <f t="shared" si="216"/>
        <v>0</v>
      </c>
      <c r="R1228" s="192">
        <f t="shared" si="217"/>
        <v>0</v>
      </c>
      <c r="S1228" s="192">
        <f t="shared" si="218"/>
        <v>3031.4962696456887</v>
      </c>
      <c r="T1228" s="192">
        <f t="shared" si="219"/>
        <v>0</v>
      </c>
      <c r="U1228" s="192">
        <f t="shared" si="220"/>
        <v>0</v>
      </c>
    </row>
    <row r="1229" spans="1:21" s="137" customFormat="1" ht="12">
      <c r="A1229" s="161">
        <v>3034</v>
      </c>
      <c r="B1229" s="161" t="s">
        <v>396</v>
      </c>
      <c r="C1229" s="161" t="s">
        <v>397</v>
      </c>
      <c r="D1229" s="161" t="s">
        <v>669</v>
      </c>
      <c r="E1229" s="161" t="s">
        <v>271</v>
      </c>
      <c r="F1229" s="192">
        <v>77.487890742600001</v>
      </c>
      <c r="G1229" s="192">
        <v>0</v>
      </c>
      <c r="H1229" s="192">
        <v>0</v>
      </c>
      <c r="I1229" s="193">
        <f t="shared" si="210"/>
        <v>0</v>
      </c>
      <c r="J1229" s="193">
        <f t="shared" si="211"/>
        <v>0</v>
      </c>
      <c r="K1229" s="138">
        <v>1903.2330839199999</v>
      </c>
      <c r="L1229" s="192">
        <f t="shared" si="212"/>
        <v>1903.2330839199999</v>
      </c>
      <c r="M1229" s="192">
        <f t="shared" si="213"/>
        <v>0</v>
      </c>
      <c r="N1229" s="192">
        <f t="shared" si="214"/>
        <v>0</v>
      </c>
      <c r="O1229" s="192">
        <v>129.09389643601173</v>
      </c>
      <c r="P1229" s="192">
        <f t="shared" si="215"/>
        <v>129.09389643601173</v>
      </c>
      <c r="Q1229" s="192">
        <f t="shared" si="216"/>
        <v>0</v>
      </c>
      <c r="R1229" s="192">
        <f t="shared" si="217"/>
        <v>0</v>
      </c>
      <c r="S1229" s="192">
        <f t="shared" si="218"/>
        <v>2032.3269803560115</v>
      </c>
      <c r="T1229" s="192">
        <f t="shared" si="219"/>
        <v>0</v>
      </c>
      <c r="U1229" s="192">
        <f t="shared" si="220"/>
        <v>0</v>
      </c>
    </row>
    <row r="1230" spans="1:21" s="137" customFormat="1" ht="12">
      <c r="A1230" s="161">
        <v>3035</v>
      </c>
      <c r="B1230" s="161" t="s">
        <v>396</v>
      </c>
      <c r="C1230" s="161" t="s">
        <v>397</v>
      </c>
      <c r="D1230" s="161" t="s">
        <v>669</v>
      </c>
      <c r="E1230" s="161" t="s">
        <v>271</v>
      </c>
      <c r="F1230" s="192">
        <v>54.862656340599997</v>
      </c>
      <c r="G1230" s="192">
        <v>0</v>
      </c>
      <c r="H1230" s="192">
        <v>0</v>
      </c>
      <c r="I1230" s="193">
        <f t="shared" si="210"/>
        <v>0</v>
      </c>
      <c r="J1230" s="193">
        <f t="shared" si="211"/>
        <v>0</v>
      </c>
      <c r="K1230" s="138">
        <v>845.17263250999997</v>
      </c>
      <c r="L1230" s="192">
        <f t="shared" si="212"/>
        <v>845.17263250999997</v>
      </c>
      <c r="M1230" s="192">
        <f t="shared" si="213"/>
        <v>0</v>
      </c>
      <c r="N1230" s="192">
        <f t="shared" si="214"/>
        <v>0</v>
      </c>
      <c r="O1230" s="192">
        <v>123.67477747141992</v>
      </c>
      <c r="P1230" s="192">
        <f t="shared" si="215"/>
        <v>123.67477747141992</v>
      </c>
      <c r="Q1230" s="192">
        <f t="shared" si="216"/>
        <v>0</v>
      </c>
      <c r="R1230" s="192">
        <f t="shared" si="217"/>
        <v>0</v>
      </c>
      <c r="S1230" s="192">
        <f t="shared" si="218"/>
        <v>968.8474099814199</v>
      </c>
      <c r="T1230" s="192">
        <f t="shared" si="219"/>
        <v>0</v>
      </c>
      <c r="U1230" s="192">
        <f t="shared" si="220"/>
        <v>0</v>
      </c>
    </row>
    <row r="1231" spans="1:21" s="137" customFormat="1" ht="12">
      <c r="A1231" s="161">
        <v>3036</v>
      </c>
      <c r="B1231" s="161" t="s">
        <v>396</v>
      </c>
      <c r="C1231" s="161" t="s">
        <v>397</v>
      </c>
      <c r="D1231" s="161" t="s">
        <v>670</v>
      </c>
      <c r="E1231" s="161" t="s">
        <v>271</v>
      </c>
      <c r="F1231" s="192">
        <v>95.472241507099994</v>
      </c>
      <c r="G1231" s="192">
        <v>0</v>
      </c>
      <c r="H1231" s="192">
        <v>0</v>
      </c>
      <c r="I1231" s="193">
        <f t="shared" si="210"/>
        <v>0</v>
      </c>
      <c r="J1231" s="193">
        <f t="shared" si="211"/>
        <v>0</v>
      </c>
      <c r="K1231" s="138">
        <v>1719.0492367700001</v>
      </c>
      <c r="L1231" s="192">
        <f t="shared" si="212"/>
        <v>1719.0492367700001</v>
      </c>
      <c r="M1231" s="192">
        <f t="shared" si="213"/>
        <v>0</v>
      </c>
      <c r="N1231" s="192">
        <f t="shared" si="214"/>
        <v>0</v>
      </c>
      <c r="O1231" s="192">
        <v>151.14575415734743</v>
      </c>
      <c r="P1231" s="192">
        <f t="shared" si="215"/>
        <v>151.14575415734743</v>
      </c>
      <c r="Q1231" s="192">
        <f t="shared" si="216"/>
        <v>0</v>
      </c>
      <c r="R1231" s="192">
        <f t="shared" si="217"/>
        <v>0</v>
      </c>
      <c r="S1231" s="192">
        <f t="shared" si="218"/>
        <v>1870.1949909273476</v>
      </c>
      <c r="T1231" s="192">
        <f t="shared" si="219"/>
        <v>0</v>
      </c>
      <c r="U1231" s="192">
        <f t="shared" si="220"/>
        <v>0</v>
      </c>
    </row>
    <row r="1232" spans="1:21" s="137" customFormat="1" ht="12">
      <c r="A1232" s="161">
        <v>3037</v>
      </c>
      <c r="B1232" s="161" t="s">
        <v>396</v>
      </c>
      <c r="C1232" s="161" t="s">
        <v>397</v>
      </c>
      <c r="D1232" s="161" t="s">
        <v>670</v>
      </c>
      <c r="E1232" s="161" t="s">
        <v>271</v>
      </c>
      <c r="F1232" s="192">
        <v>39.784313095100003</v>
      </c>
      <c r="G1232" s="192">
        <v>0</v>
      </c>
      <c r="H1232" s="192">
        <v>0</v>
      </c>
      <c r="I1232" s="193">
        <f t="shared" si="210"/>
        <v>0</v>
      </c>
      <c r="J1232" s="193">
        <f t="shared" si="211"/>
        <v>0</v>
      </c>
      <c r="K1232" s="138">
        <v>731.95139315300003</v>
      </c>
      <c r="L1232" s="192">
        <f t="shared" si="212"/>
        <v>731.95139315300003</v>
      </c>
      <c r="M1232" s="192">
        <f t="shared" si="213"/>
        <v>0</v>
      </c>
      <c r="N1232" s="192">
        <f t="shared" si="214"/>
        <v>0</v>
      </c>
      <c r="O1232" s="192">
        <v>431.6357836433159</v>
      </c>
      <c r="P1232" s="192">
        <f t="shared" si="215"/>
        <v>431.6357836433159</v>
      </c>
      <c r="Q1232" s="192">
        <f t="shared" si="216"/>
        <v>0</v>
      </c>
      <c r="R1232" s="192">
        <f t="shared" si="217"/>
        <v>0</v>
      </c>
      <c r="S1232" s="192">
        <f t="shared" si="218"/>
        <v>1163.5871767963158</v>
      </c>
      <c r="T1232" s="192">
        <f t="shared" si="219"/>
        <v>0</v>
      </c>
      <c r="U1232" s="192">
        <f t="shared" si="220"/>
        <v>0</v>
      </c>
    </row>
    <row r="1233" spans="1:21" s="137" customFormat="1" ht="12">
      <c r="A1233" s="161">
        <v>3038</v>
      </c>
      <c r="B1233" s="161" t="s">
        <v>396</v>
      </c>
      <c r="C1233" s="161" t="s">
        <v>397</v>
      </c>
      <c r="D1233" s="161" t="s">
        <v>670</v>
      </c>
      <c r="E1233" s="161" t="s">
        <v>271</v>
      </c>
      <c r="F1233" s="192">
        <v>30.242995364199999</v>
      </c>
      <c r="G1233" s="192">
        <v>0</v>
      </c>
      <c r="H1233" s="192">
        <v>0</v>
      </c>
      <c r="I1233" s="193">
        <f t="shared" si="210"/>
        <v>0</v>
      </c>
      <c r="J1233" s="193">
        <f t="shared" si="211"/>
        <v>0</v>
      </c>
      <c r="K1233" s="138">
        <v>653.01545737399999</v>
      </c>
      <c r="L1233" s="192">
        <f t="shared" si="212"/>
        <v>653.01545737399999</v>
      </c>
      <c r="M1233" s="192">
        <f t="shared" si="213"/>
        <v>0</v>
      </c>
      <c r="N1233" s="192">
        <f t="shared" si="214"/>
        <v>0</v>
      </c>
      <c r="O1233" s="192">
        <v>219.04754902872065</v>
      </c>
      <c r="P1233" s="192">
        <f t="shared" si="215"/>
        <v>219.04754902872065</v>
      </c>
      <c r="Q1233" s="192">
        <f t="shared" si="216"/>
        <v>0</v>
      </c>
      <c r="R1233" s="192">
        <f t="shared" si="217"/>
        <v>0</v>
      </c>
      <c r="S1233" s="192">
        <f t="shared" si="218"/>
        <v>872.0630064027207</v>
      </c>
      <c r="T1233" s="192">
        <f t="shared" si="219"/>
        <v>0</v>
      </c>
      <c r="U1233" s="192">
        <f t="shared" si="220"/>
        <v>0</v>
      </c>
    </row>
    <row r="1234" spans="1:21" s="137" customFormat="1" ht="12">
      <c r="A1234" s="161">
        <v>3039</v>
      </c>
      <c r="B1234" s="161" t="s">
        <v>396</v>
      </c>
      <c r="C1234" s="161" t="s">
        <v>397</v>
      </c>
      <c r="D1234" s="161" t="s">
        <v>670</v>
      </c>
      <c r="E1234" s="161" t="s">
        <v>271</v>
      </c>
      <c r="F1234" s="192">
        <v>27.131040486500002</v>
      </c>
      <c r="G1234" s="192">
        <v>0</v>
      </c>
      <c r="H1234" s="192">
        <v>0</v>
      </c>
      <c r="I1234" s="193">
        <f t="shared" si="210"/>
        <v>0</v>
      </c>
      <c r="J1234" s="193">
        <f t="shared" si="211"/>
        <v>0</v>
      </c>
      <c r="K1234" s="138">
        <v>699.26075271900004</v>
      </c>
      <c r="L1234" s="192">
        <f t="shared" si="212"/>
        <v>699.26075271900004</v>
      </c>
      <c r="M1234" s="192">
        <f t="shared" si="213"/>
        <v>0</v>
      </c>
      <c r="N1234" s="192">
        <f t="shared" si="214"/>
        <v>0</v>
      </c>
      <c r="O1234" s="192">
        <v>449.15833427219235</v>
      </c>
      <c r="P1234" s="192">
        <f t="shared" si="215"/>
        <v>449.15833427219235</v>
      </c>
      <c r="Q1234" s="192">
        <f t="shared" si="216"/>
        <v>0</v>
      </c>
      <c r="R1234" s="192">
        <f t="shared" si="217"/>
        <v>0</v>
      </c>
      <c r="S1234" s="192">
        <f t="shared" si="218"/>
        <v>1148.4190869911924</v>
      </c>
      <c r="T1234" s="192">
        <f t="shared" si="219"/>
        <v>0</v>
      </c>
      <c r="U1234" s="192">
        <f t="shared" si="220"/>
        <v>0</v>
      </c>
    </row>
    <row r="1235" spans="1:21" s="137" customFormat="1" ht="12">
      <c r="A1235" s="161">
        <v>3040</v>
      </c>
      <c r="B1235" s="161" t="s">
        <v>396</v>
      </c>
      <c r="C1235" s="161" t="s">
        <v>397</v>
      </c>
      <c r="D1235" s="161" t="s">
        <v>670</v>
      </c>
      <c r="E1235" s="161" t="s">
        <v>271</v>
      </c>
      <c r="F1235" s="192">
        <v>8.0019868876900002</v>
      </c>
      <c r="G1235" s="192">
        <v>0</v>
      </c>
      <c r="H1235" s="192">
        <v>0</v>
      </c>
      <c r="I1235" s="193">
        <f t="shared" si="210"/>
        <v>0</v>
      </c>
      <c r="J1235" s="193">
        <f t="shared" si="211"/>
        <v>0</v>
      </c>
      <c r="K1235" s="138">
        <v>0</v>
      </c>
      <c r="L1235" s="192">
        <f t="shared" si="212"/>
        <v>0</v>
      </c>
      <c r="M1235" s="192">
        <f t="shared" si="213"/>
        <v>0</v>
      </c>
      <c r="N1235" s="192">
        <f t="shared" si="214"/>
        <v>0</v>
      </c>
      <c r="O1235" s="192">
        <v>156.41418312304762</v>
      </c>
      <c r="P1235" s="192">
        <f t="shared" si="215"/>
        <v>156.41418312304762</v>
      </c>
      <c r="Q1235" s="192">
        <f t="shared" si="216"/>
        <v>0</v>
      </c>
      <c r="R1235" s="192">
        <f t="shared" si="217"/>
        <v>0</v>
      </c>
      <c r="S1235" s="192">
        <f t="shared" si="218"/>
        <v>156.41418312304762</v>
      </c>
      <c r="T1235" s="192">
        <f t="shared" si="219"/>
        <v>0</v>
      </c>
      <c r="U1235" s="192">
        <f t="shared" si="220"/>
        <v>0</v>
      </c>
    </row>
    <row r="1236" spans="1:21" s="137" customFormat="1" ht="12">
      <c r="A1236" s="161">
        <v>3041</v>
      </c>
      <c r="B1236" s="161" t="s">
        <v>396</v>
      </c>
      <c r="C1236" s="161" t="s">
        <v>397</v>
      </c>
      <c r="D1236" s="161" t="s">
        <v>670</v>
      </c>
      <c r="E1236" s="161" t="s">
        <v>271</v>
      </c>
      <c r="F1236" s="192">
        <v>22.960741179500001</v>
      </c>
      <c r="G1236" s="192">
        <v>0</v>
      </c>
      <c r="H1236" s="192">
        <v>0</v>
      </c>
      <c r="I1236" s="193">
        <f t="shared" si="210"/>
        <v>0</v>
      </c>
      <c r="J1236" s="193">
        <f t="shared" si="211"/>
        <v>0</v>
      </c>
      <c r="K1236" s="138">
        <v>2968.60230125</v>
      </c>
      <c r="L1236" s="192">
        <f t="shared" si="212"/>
        <v>2968.60230125</v>
      </c>
      <c r="M1236" s="192">
        <f t="shared" si="213"/>
        <v>0</v>
      </c>
      <c r="N1236" s="192">
        <f t="shared" si="214"/>
        <v>0</v>
      </c>
      <c r="O1236" s="192">
        <v>285.67728090370815</v>
      </c>
      <c r="P1236" s="192">
        <f t="shared" si="215"/>
        <v>285.67728090370815</v>
      </c>
      <c r="Q1236" s="192">
        <f t="shared" si="216"/>
        <v>0</v>
      </c>
      <c r="R1236" s="192">
        <f t="shared" si="217"/>
        <v>0</v>
      </c>
      <c r="S1236" s="192">
        <f t="shared" si="218"/>
        <v>3254.2795821537084</v>
      </c>
      <c r="T1236" s="192">
        <f t="shared" si="219"/>
        <v>0</v>
      </c>
      <c r="U1236" s="192">
        <f t="shared" si="220"/>
        <v>0</v>
      </c>
    </row>
    <row r="1237" spans="1:21" s="137" customFormat="1" ht="12">
      <c r="A1237" s="161">
        <v>3042</v>
      </c>
      <c r="B1237" s="161" t="s">
        <v>396</v>
      </c>
      <c r="C1237" s="161" t="s">
        <v>397</v>
      </c>
      <c r="D1237" s="161" t="s">
        <v>665</v>
      </c>
      <c r="E1237" s="161" t="s">
        <v>271</v>
      </c>
      <c r="F1237" s="192">
        <v>13.1621662042</v>
      </c>
      <c r="G1237" s="192">
        <v>0</v>
      </c>
      <c r="H1237" s="192">
        <v>0</v>
      </c>
      <c r="I1237" s="193">
        <f t="shared" si="210"/>
        <v>0</v>
      </c>
      <c r="J1237" s="193">
        <f t="shared" si="211"/>
        <v>0</v>
      </c>
      <c r="K1237" s="138">
        <v>659.39411871000004</v>
      </c>
      <c r="L1237" s="192">
        <f t="shared" si="212"/>
        <v>659.39411871000004</v>
      </c>
      <c r="M1237" s="192">
        <f t="shared" si="213"/>
        <v>0</v>
      </c>
      <c r="N1237" s="192">
        <f t="shared" si="214"/>
        <v>0</v>
      </c>
      <c r="O1237" s="192">
        <v>23.377962860957457</v>
      </c>
      <c r="P1237" s="192">
        <f t="shared" si="215"/>
        <v>23.377962860957457</v>
      </c>
      <c r="Q1237" s="192">
        <f t="shared" si="216"/>
        <v>0</v>
      </c>
      <c r="R1237" s="192">
        <f t="shared" si="217"/>
        <v>0</v>
      </c>
      <c r="S1237" s="192">
        <f t="shared" si="218"/>
        <v>682.77208157095754</v>
      </c>
      <c r="T1237" s="192">
        <f t="shared" si="219"/>
        <v>0</v>
      </c>
      <c r="U1237" s="192">
        <f t="shared" si="220"/>
        <v>0</v>
      </c>
    </row>
    <row r="1238" spans="1:21" s="137" customFormat="1" ht="12">
      <c r="A1238" s="161">
        <v>3043</v>
      </c>
      <c r="B1238" s="161" t="s">
        <v>396</v>
      </c>
      <c r="C1238" s="161" t="s">
        <v>397</v>
      </c>
      <c r="D1238" s="161" t="s">
        <v>670</v>
      </c>
      <c r="E1238" s="161" t="s">
        <v>271</v>
      </c>
      <c r="F1238" s="192">
        <v>11.095287154999999</v>
      </c>
      <c r="G1238" s="192">
        <v>0</v>
      </c>
      <c r="H1238" s="192">
        <v>0</v>
      </c>
      <c r="I1238" s="193">
        <f t="shared" si="210"/>
        <v>0</v>
      </c>
      <c r="J1238" s="193">
        <f t="shared" si="211"/>
        <v>0</v>
      </c>
      <c r="K1238" s="138">
        <v>258.85693723700001</v>
      </c>
      <c r="L1238" s="192">
        <f t="shared" si="212"/>
        <v>258.85693723700001</v>
      </c>
      <c r="M1238" s="192">
        <f t="shared" si="213"/>
        <v>0</v>
      </c>
      <c r="N1238" s="192">
        <f t="shared" si="214"/>
        <v>0</v>
      </c>
      <c r="O1238" s="192">
        <v>776.81663982448049</v>
      </c>
      <c r="P1238" s="192">
        <f t="shared" si="215"/>
        <v>776.81663982448049</v>
      </c>
      <c r="Q1238" s="192">
        <f t="shared" si="216"/>
        <v>0</v>
      </c>
      <c r="R1238" s="192">
        <f t="shared" si="217"/>
        <v>0</v>
      </c>
      <c r="S1238" s="192">
        <f t="shared" si="218"/>
        <v>1035.6735770614805</v>
      </c>
      <c r="T1238" s="192">
        <f t="shared" si="219"/>
        <v>0</v>
      </c>
      <c r="U1238" s="192">
        <f t="shared" si="220"/>
        <v>0</v>
      </c>
    </row>
    <row r="1239" spans="1:21" s="137" customFormat="1" ht="12">
      <c r="A1239" s="161">
        <v>3044</v>
      </c>
      <c r="B1239" s="161" t="s">
        <v>396</v>
      </c>
      <c r="C1239" s="161" t="s">
        <v>397</v>
      </c>
      <c r="D1239" s="161" t="s">
        <v>670</v>
      </c>
      <c r="E1239" s="161" t="s">
        <v>271</v>
      </c>
      <c r="F1239" s="192">
        <v>20.588244560700002</v>
      </c>
      <c r="G1239" s="192">
        <v>0</v>
      </c>
      <c r="H1239" s="192">
        <v>0</v>
      </c>
      <c r="I1239" s="193">
        <f t="shared" si="210"/>
        <v>0</v>
      </c>
      <c r="J1239" s="193">
        <f t="shared" si="211"/>
        <v>0</v>
      </c>
      <c r="K1239" s="138">
        <v>419.396985379</v>
      </c>
      <c r="L1239" s="192">
        <f t="shared" si="212"/>
        <v>419.396985379</v>
      </c>
      <c r="M1239" s="192">
        <f t="shared" si="213"/>
        <v>0</v>
      </c>
      <c r="N1239" s="192">
        <f t="shared" si="214"/>
        <v>0</v>
      </c>
      <c r="O1239" s="192">
        <v>67.160932758922343</v>
      </c>
      <c r="P1239" s="192">
        <f t="shared" si="215"/>
        <v>67.160932758922343</v>
      </c>
      <c r="Q1239" s="192">
        <f t="shared" si="216"/>
        <v>0</v>
      </c>
      <c r="R1239" s="192">
        <f t="shared" si="217"/>
        <v>0</v>
      </c>
      <c r="S1239" s="192">
        <f t="shared" si="218"/>
        <v>486.55791813792234</v>
      </c>
      <c r="T1239" s="192">
        <f t="shared" si="219"/>
        <v>0</v>
      </c>
      <c r="U1239" s="192">
        <f t="shared" si="220"/>
        <v>0</v>
      </c>
    </row>
    <row r="1240" spans="1:21" s="137" customFormat="1" ht="12">
      <c r="A1240" s="161">
        <v>3045</v>
      </c>
      <c r="B1240" s="161" t="s">
        <v>396</v>
      </c>
      <c r="C1240" s="161" t="s">
        <v>397</v>
      </c>
      <c r="D1240" s="161" t="s">
        <v>665</v>
      </c>
      <c r="E1240" s="161" t="s">
        <v>271</v>
      </c>
      <c r="F1240" s="192">
        <v>18.339349952100001</v>
      </c>
      <c r="G1240" s="192">
        <v>0</v>
      </c>
      <c r="H1240" s="192">
        <v>0</v>
      </c>
      <c r="I1240" s="193">
        <f t="shared" si="210"/>
        <v>0</v>
      </c>
      <c r="J1240" s="193">
        <f t="shared" si="211"/>
        <v>0</v>
      </c>
      <c r="K1240" s="138">
        <v>364.38103027099999</v>
      </c>
      <c r="L1240" s="192">
        <f t="shared" si="212"/>
        <v>364.38103027099999</v>
      </c>
      <c r="M1240" s="192">
        <f t="shared" si="213"/>
        <v>0</v>
      </c>
      <c r="N1240" s="192">
        <f t="shared" si="214"/>
        <v>0</v>
      </c>
      <c r="O1240" s="192">
        <v>36.881760602126654</v>
      </c>
      <c r="P1240" s="192">
        <f t="shared" si="215"/>
        <v>36.881760602126654</v>
      </c>
      <c r="Q1240" s="192">
        <f t="shared" si="216"/>
        <v>0</v>
      </c>
      <c r="R1240" s="192">
        <f t="shared" si="217"/>
        <v>0</v>
      </c>
      <c r="S1240" s="192">
        <f t="shared" si="218"/>
        <v>401.26279087312662</v>
      </c>
      <c r="T1240" s="192">
        <f t="shared" si="219"/>
        <v>0</v>
      </c>
      <c r="U1240" s="192">
        <f t="shared" si="220"/>
        <v>0</v>
      </c>
    </row>
    <row r="1241" spans="1:21" s="137" customFormat="1" ht="12">
      <c r="A1241" s="161">
        <v>3046</v>
      </c>
      <c r="B1241" s="161" t="s">
        <v>396</v>
      </c>
      <c r="C1241" s="161" t="s">
        <v>397</v>
      </c>
      <c r="D1241" s="161" t="s">
        <v>665</v>
      </c>
      <c r="E1241" s="161" t="s">
        <v>271</v>
      </c>
      <c r="F1241" s="192">
        <v>20.4134009484</v>
      </c>
      <c r="G1241" s="192">
        <v>0</v>
      </c>
      <c r="H1241" s="192">
        <v>0</v>
      </c>
      <c r="I1241" s="193">
        <f t="shared" si="210"/>
        <v>0</v>
      </c>
      <c r="J1241" s="193">
        <f t="shared" si="211"/>
        <v>0</v>
      </c>
      <c r="K1241" s="138">
        <v>0</v>
      </c>
      <c r="L1241" s="192">
        <f t="shared" si="212"/>
        <v>0</v>
      </c>
      <c r="M1241" s="192">
        <f t="shared" si="213"/>
        <v>0</v>
      </c>
      <c r="N1241" s="192">
        <f t="shared" si="214"/>
        <v>0</v>
      </c>
      <c r="O1241" s="192">
        <v>4402.2197000740825</v>
      </c>
      <c r="P1241" s="192">
        <f t="shared" si="215"/>
        <v>4402.2197000740825</v>
      </c>
      <c r="Q1241" s="192">
        <f t="shared" si="216"/>
        <v>0</v>
      </c>
      <c r="R1241" s="192">
        <f t="shared" si="217"/>
        <v>0</v>
      </c>
      <c r="S1241" s="192">
        <f t="shared" si="218"/>
        <v>4402.2197000740825</v>
      </c>
      <c r="T1241" s="192">
        <f t="shared" si="219"/>
        <v>0</v>
      </c>
      <c r="U1241" s="192">
        <f t="shared" si="220"/>
        <v>0</v>
      </c>
    </row>
    <row r="1242" spans="1:21" s="137" customFormat="1" ht="12">
      <c r="A1242" s="161">
        <v>3047</v>
      </c>
      <c r="B1242" s="161" t="s">
        <v>396</v>
      </c>
      <c r="C1242" s="161" t="s">
        <v>397</v>
      </c>
      <c r="D1242" s="161" t="s">
        <v>665</v>
      </c>
      <c r="E1242" s="161" t="s">
        <v>271</v>
      </c>
      <c r="F1242" s="192">
        <v>10.952569412000001</v>
      </c>
      <c r="G1242" s="192">
        <v>0</v>
      </c>
      <c r="H1242" s="192">
        <v>0</v>
      </c>
      <c r="I1242" s="193">
        <f t="shared" si="210"/>
        <v>0</v>
      </c>
      <c r="J1242" s="193">
        <f t="shared" si="211"/>
        <v>0</v>
      </c>
      <c r="K1242" s="138">
        <v>0</v>
      </c>
      <c r="L1242" s="192">
        <f t="shared" si="212"/>
        <v>0</v>
      </c>
      <c r="M1242" s="192">
        <f t="shared" si="213"/>
        <v>0</v>
      </c>
      <c r="N1242" s="192">
        <f t="shared" si="214"/>
        <v>0</v>
      </c>
      <c r="O1242" s="192">
        <v>1091.4412496720124</v>
      </c>
      <c r="P1242" s="192">
        <f t="shared" si="215"/>
        <v>1091.4412496720124</v>
      </c>
      <c r="Q1242" s="192">
        <f t="shared" si="216"/>
        <v>0</v>
      </c>
      <c r="R1242" s="192">
        <f t="shared" si="217"/>
        <v>0</v>
      </c>
      <c r="S1242" s="192">
        <f t="shared" si="218"/>
        <v>1091.4412496720124</v>
      </c>
      <c r="T1242" s="192">
        <f t="shared" si="219"/>
        <v>0</v>
      </c>
      <c r="U1242" s="192">
        <f t="shared" si="220"/>
        <v>0</v>
      </c>
    </row>
    <row r="1243" spans="1:21" s="137" customFormat="1" ht="12">
      <c r="A1243" s="161">
        <v>3048</v>
      </c>
      <c r="B1243" s="161" t="s">
        <v>396</v>
      </c>
      <c r="C1243" s="161" t="s">
        <v>397</v>
      </c>
      <c r="D1243" s="161" t="s">
        <v>665</v>
      </c>
      <c r="E1243" s="161" t="s">
        <v>271</v>
      </c>
      <c r="F1243" s="192">
        <v>9.2627165305800006</v>
      </c>
      <c r="G1243" s="192">
        <v>0</v>
      </c>
      <c r="H1243" s="192">
        <v>0</v>
      </c>
      <c r="I1243" s="193">
        <f t="shared" si="210"/>
        <v>0</v>
      </c>
      <c r="J1243" s="193">
        <f t="shared" si="211"/>
        <v>0</v>
      </c>
      <c r="K1243" s="138">
        <v>0</v>
      </c>
      <c r="L1243" s="192">
        <f t="shared" si="212"/>
        <v>0</v>
      </c>
      <c r="M1243" s="192">
        <f t="shared" si="213"/>
        <v>0</v>
      </c>
      <c r="N1243" s="192">
        <f t="shared" si="214"/>
        <v>0</v>
      </c>
      <c r="O1243" s="192">
        <v>1143.6678977599668</v>
      </c>
      <c r="P1243" s="192">
        <f t="shared" si="215"/>
        <v>1143.6678977599668</v>
      </c>
      <c r="Q1243" s="192">
        <f t="shared" si="216"/>
        <v>0</v>
      </c>
      <c r="R1243" s="192">
        <f t="shared" si="217"/>
        <v>0</v>
      </c>
      <c r="S1243" s="192">
        <f t="shared" si="218"/>
        <v>1143.6678977599668</v>
      </c>
      <c r="T1243" s="192">
        <f t="shared" si="219"/>
        <v>0</v>
      </c>
      <c r="U1243" s="192">
        <f t="shared" si="220"/>
        <v>0</v>
      </c>
    </row>
    <row r="1244" spans="1:21" s="137" customFormat="1" ht="12">
      <c r="A1244" s="161">
        <v>3049</v>
      </c>
      <c r="B1244" s="161" t="s">
        <v>396</v>
      </c>
      <c r="C1244" s="161" t="s">
        <v>397</v>
      </c>
      <c r="D1244" s="161" t="s">
        <v>670</v>
      </c>
      <c r="E1244" s="161" t="s">
        <v>271</v>
      </c>
      <c r="F1244" s="192">
        <v>20.918794979299999</v>
      </c>
      <c r="G1244" s="192">
        <v>0</v>
      </c>
      <c r="H1244" s="192">
        <v>0</v>
      </c>
      <c r="I1244" s="193">
        <f t="shared" si="210"/>
        <v>0</v>
      </c>
      <c r="J1244" s="193">
        <f t="shared" si="211"/>
        <v>0</v>
      </c>
      <c r="K1244" s="138">
        <v>545.37554529399995</v>
      </c>
      <c r="L1244" s="192">
        <f t="shared" si="212"/>
        <v>545.37554529399995</v>
      </c>
      <c r="M1244" s="192">
        <f t="shared" si="213"/>
        <v>0</v>
      </c>
      <c r="N1244" s="192">
        <f t="shared" si="214"/>
        <v>0</v>
      </c>
      <c r="O1244" s="192">
        <v>428.91329102308993</v>
      </c>
      <c r="P1244" s="192">
        <f t="shared" si="215"/>
        <v>428.91329102308993</v>
      </c>
      <c r="Q1244" s="192">
        <f t="shared" si="216"/>
        <v>0</v>
      </c>
      <c r="R1244" s="192">
        <f t="shared" si="217"/>
        <v>0</v>
      </c>
      <c r="S1244" s="192">
        <f t="shared" si="218"/>
        <v>974.28883631708982</v>
      </c>
      <c r="T1244" s="192">
        <f t="shared" si="219"/>
        <v>0</v>
      </c>
      <c r="U1244" s="192">
        <f t="shared" si="220"/>
        <v>0</v>
      </c>
    </row>
    <row r="1245" spans="1:21" s="137" customFormat="1" ht="12">
      <c r="A1245" s="161">
        <v>3050</v>
      </c>
      <c r="B1245" s="161" t="s">
        <v>396</v>
      </c>
      <c r="C1245" s="161" t="s">
        <v>397</v>
      </c>
      <c r="D1245" s="161" t="s">
        <v>670</v>
      </c>
      <c r="E1245" s="161" t="s">
        <v>271</v>
      </c>
      <c r="F1245" s="192">
        <v>24.9933286045</v>
      </c>
      <c r="G1245" s="192">
        <v>0</v>
      </c>
      <c r="H1245" s="192">
        <v>0</v>
      </c>
      <c r="I1245" s="193">
        <f t="shared" si="210"/>
        <v>0</v>
      </c>
      <c r="J1245" s="193">
        <f t="shared" si="211"/>
        <v>0</v>
      </c>
      <c r="K1245" s="138">
        <v>334.879722786</v>
      </c>
      <c r="L1245" s="192">
        <f t="shared" si="212"/>
        <v>334.879722786</v>
      </c>
      <c r="M1245" s="192">
        <f t="shared" si="213"/>
        <v>0</v>
      </c>
      <c r="N1245" s="192">
        <f t="shared" si="214"/>
        <v>0</v>
      </c>
      <c r="O1245" s="192">
        <v>29.313098837806351</v>
      </c>
      <c r="P1245" s="192">
        <f t="shared" si="215"/>
        <v>29.313098837806351</v>
      </c>
      <c r="Q1245" s="192">
        <f t="shared" si="216"/>
        <v>0</v>
      </c>
      <c r="R1245" s="192">
        <f t="shared" si="217"/>
        <v>0</v>
      </c>
      <c r="S1245" s="192">
        <f t="shared" si="218"/>
        <v>364.19282162380637</v>
      </c>
      <c r="T1245" s="192">
        <f t="shared" si="219"/>
        <v>0</v>
      </c>
      <c r="U1245" s="192">
        <f t="shared" si="220"/>
        <v>0</v>
      </c>
    </row>
    <row r="1246" spans="1:21" s="137" customFormat="1" ht="12">
      <c r="A1246" s="161">
        <v>3101</v>
      </c>
      <c r="B1246" s="161" t="s">
        <v>396</v>
      </c>
      <c r="C1246" s="161" t="s">
        <v>397</v>
      </c>
      <c r="D1246" s="161" t="s">
        <v>671</v>
      </c>
      <c r="E1246" s="161" t="s">
        <v>271</v>
      </c>
      <c r="F1246" s="192">
        <v>45.175015099200003</v>
      </c>
      <c r="G1246" s="192">
        <v>0</v>
      </c>
      <c r="H1246" s="192">
        <v>0</v>
      </c>
      <c r="I1246" s="193">
        <f t="shared" si="210"/>
        <v>0</v>
      </c>
      <c r="J1246" s="193">
        <f t="shared" si="211"/>
        <v>0</v>
      </c>
      <c r="K1246" s="138">
        <v>1829.08114697</v>
      </c>
      <c r="L1246" s="192">
        <f t="shared" si="212"/>
        <v>1829.08114697</v>
      </c>
      <c r="M1246" s="192">
        <f t="shared" si="213"/>
        <v>0</v>
      </c>
      <c r="N1246" s="192">
        <f t="shared" si="214"/>
        <v>0</v>
      </c>
      <c r="O1246" s="192">
        <v>221.93036458500893</v>
      </c>
      <c r="P1246" s="192">
        <f t="shared" si="215"/>
        <v>221.93036458500893</v>
      </c>
      <c r="Q1246" s="192">
        <f t="shared" si="216"/>
        <v>0</v>
      </c>
      <c r="R1246" s="192">
        <f t="shared" si="217"/>
        <v>0</v>
      </c>
      <c r="S1246" s="192">
        <f t="shared" si="218"/>
        <v>2051.0115115550088</v>
      </c>
      <c r="T1246" s="192">
        <f t="shared" si="219"/>
        <v>0</v>
      </c>
      <c r="U1246" s="192">
        <f t="shared" si="220"/>
        <v>0</v>
      </c>
    </row>
    <row r="1247" spans="1:21" s="137" customFormat="1" ht="12">
      <c r="A1247" s="161">
        <v>3102</v>
      </c>
      <c r="B1247" s="161" t="s">
        <v>396</v>
      </c>
      <c r="C1247" s="161" t="s">
        <v>397</v>
      </c>
      <c r="D1247" s="161" t="s">
        <v>671</v>
      </c>
      <c r="E1247" s="161" t="s">
        <v>271</v>
      </c>
      <c r="F1247" s="192">
        <v>61.951029912000003</v>
      </c>
      <c r="G1247" s="192">
        <v>0</v>
      </c>
      <c r="H1247" s="192">
        <v>0</v>
      </c>
      <c r="I1247" s="193">
        <f t="shared" si="210"/>
        <v>0</v>
      </c>
      <c r="J1247" s="193">
        <f t="shared" si="211"/>
        <v>0</v>
      </c>
      <c r="K1247" s="138">
        <v>2214.19282703</v>
      </c>
      <c r="L1247" s="192">
        <f t="shared" si="212"/>
        <v>2214.19282703</v>
      </c>
      <c r="M1247" s="192">
        <f t="shared" si="213"/>
        <v>0</v>
      </c>
      <c r="N1247" s="192">
        <f t="shared" si="214"/>
        <v>0</v>
      </c>
      <c r="O1247" s="192">
        <v>360.59710669491267</v>
      </c>
      <c r="P1247" s="192">
        <f t="shared" si="215"/>
        <v>360.59710669491267</v>
      </c>
      <c r="Q1247" s="192">
        <f t="shared" si="216"/>
        <v>0</v>
      </c>
      <c r="R1247" s="192">
        <f t="shared" si="217"/>
        <v>0</v>
      </c>
      <c r="S1247" s="192">
        <f t="shared" si="218"/>
        <v>2574.7899337249128</v>
      </c>
      <c r="T1247" s="192">
        <f t="shared" si="219"/>
        <v>0</v>
      </c>
      <c r="U1247" s="192">
        <f t="shared" si="220"/>
        <v>0</v>
      </c>
    </row>
    <row r="1248" spans="1:21" s="137" customFormat="1" ht="12">
      <c r="A1248" s="161">
        <v>3103</v>
      </c>
      <c r="B1248" s="161" t="s">
        <v>396</v>
      </c>
      <c r="C1248" s="161" t="s">
        <v>397</v>
      </c>
      <c r="D1248" s="161" t="s">
        <v>671</v>
      </c>
      <c r="E1248" s="161" t="s">
        <v>271</v>
      </c>
      <c r="F1248" s="192">
        <v>47.197797051400002</v>
      </c>
      <c r="G1248" s="192">
        <v>0</v>
      </c>
      <c r="H1248" s="192">
        <v>0</v>
      </c>
      <c r="I1248" s="193">
        <f t="shared" si="210"/>
        <v>0</v>
      </c>
      <c r="J1248" s="193">
        <f t="shared" si="211"/>
        <v>0</v>
      </c>
      <c r="K1248" s="138">
        <v>1253.40695865</v>
      </c>
      <c r="L1248" s="192">
        <f t="shared" si="212"/>
        <v>1253.40695865</v>
      </c>
      <c r="M1248" s="192">
        <f t="shared" si="213"/>
        <v>0</v>
      </c>
      <c r="N1248" s="192">
        <f t="shared" si="214"/>
        <v>0</v>
      </c>
      <c r="O1248" s="192">
        <v>485.8318559955427</v>
      </c>
      <c r="P1248" s="192">
        <f t="shared" si="215"/>
        <v>485.8318559955427</v>
      </c>
      <c r="Q1248" s="192">
        <f t="shared" si="216"/>
        <v>0</v>
      </c>
      <c r="R1248" s="192">
        <f t="shared" si="217"/>
        <v>0</v>
      </c>
      <c r="S1248" s="192">
        <f t="shared" si="218"/>
        <v>1739.2388146455428</v>
      </c>
      <c r="T1248" s="192">
        <f t="shared" si="219"/>
        <v>0</v>
      </c>
      <c r="U1248" s="192">
        <f t="shared" si="220"/>
        <v>0</v>
      </c>
    </row>
    <row r="1249" spans="1:21" s="137" customFormat="1" ht="12">
      <c r="A1249" s="161">
        <v>3104</v>
      </c>
      <c r="B1249" s="161" t="s">
        <v>396</v>
      </c>
      <c r="C1249" s="161" t="s">
        <v>397</v>
      </c>
      <c r="D1249" s="161" t="s">
        <v>671</v>
      </c>
      <c r="E1249" s="161" t="s">
        <v>271</v>
      </c>
      <c r="F1249" s="192">
        <v>68.208339113199997</v>
      </c>
      <c r="G1249" s="192">
        <v>0</v>
      </c>
      <c r="H1249" s="192">
        <v>0</v>
      </c>
      <c r="I1249" s="193">
        <f t="shared" si="210"/>
        <v>0</v>
      </c>
      <c r="J1249" s="193">
        <f t="shared" si="211"/>
        <v>0</v>
      </c>
      <c r="K1249" s="138">
        <v>2207.8141653799998</v>
      </c>
      <c r="L1249" s="192">
        <f t="shared" si="212"/>
        <v>2207.8141653799998</v>
      </c>
      <c r="M1249" s="192">
        <f t="shared" si="213"/>
        <v>0</v>
      </c>
      <c r="N1249" s="192">
        <f t="shared" si="214"/>
        <v>0</v>
      </c>
      <c r="O1249" s="192">
        <v>194.73322013679356</v>
      </c>
      <c r="P1249" s="192">
        <f t="shared" si="215"/>
        <v>194.73322013679356</v>
      </c>
      <c r="Q1249" s="192">
        <f t="shared" si="216"/>
        <v>0</v>
      </c>
      <c r="R1249" s="192">
        <f t="shared" si="217"/>
        <v>0</v>
      </c>
      <c r="S1249" s="192">
        <f t="shared" si="218"/>
        <v>2402.5473855167934</v>
      </c>
      <c r="T1249" s="192">
        <f t="shared" si="219"/>
        <v>0</v>
      </c>
      <c r="U1249" s="192">
        <f t="shared" si="220"/>
        <v>0</v>
      </c>
    </row>
    <row r="1250" spans="1:21" s="137" customFormat="1" ht="12">
      <c r="A1250" s="161">
        <v>3105</v>
      </c>
      <c r="B1250" s="161" t="s">
        <v>396</v>
      </c>
      <c r="C1250" s="161" t="s">
        <v>397</v>
      </c>
      <c r="D1250" s="161" t="s">
        <v>671</v>
      </c>
      <c r="E1250" s="161" t="s">
        <v>130</v>
      </c>
      <c r="F1250" s="192">
        <v>47.883482706300001</v>
      </c>
      <c r="G1250" s="192">
        <v>47.883482706300001</v>
      </c>
      <c r="H1250" s="192">
        <v>0</v>
      </c>
      <c r="I1250" s="193">
        <f t="shared" si="210"/>
        <v>1</v>
      </c>
      <c r="J1250" s="193">
        <f t="shared" si="211"/>
        <v>0</v>
      </c>
      <c r="K1250" s="138">
        <v>2046.30873129</v>
      </c>
      <c r="L1250" s="192">
        <f t="shared" si="212"/>
        <v>0</v>
      </c>
      <c r="M1250" s="192">
        <f t="shared" si="213"/>
        <v>2046.30873129</v>
      </c>
      <c r="N1250" s="192">
        <f t="shared" si="214"/>
        <v>0</v>
      </c>
      <c r="O1250" s="192">
        <v>196.19431126480811</v>
      </c>
      <c r="P1250" s="192">
        <f t="shared" si="215"/>
        <v>0</v>
      </c>
      <c r="Q1250" s="192">
        <f t="shared" si="216"/>
        <v>196.19431126480811</v>
      </c>
      <c r="R1250" s="192">
        <f t="shared" si="217"/>
        <v>0</v>
      </c>
      <c r="S1250" s="192">
        <f t="shared" si="218"/>
        <v>0</v>
      </c>
      <c r="T1250" s="192">
        <f t="shared" si="219"/>
        <v>2242.503042554808</v>
      </c>
      <c r="U1250" s="192">
        <f t="shared" si="220"/>
        <v>0</v>
      </c>
    </row>
    <row r="1251" spans="1:21" s="137" customFormat="1" ht="12">
      <c r="A1251" s="161">
        <v>3106</v>
      </c>
      <c r="B1251" s="161" t="s">
        <v>396</v>
      </c>
      <c r="C1251" s="161" t="s">
        <v>397</v>
      </c>
      <c r="D1251" s="161" t="s">
        <v>672</v>
      </c>
      <c r="E1251" s="161" t="s">
        <v>271</v>
      </c>
      <c r="F1251" s="192">
        <v>68.496572122200007</v>
      </c>
      <c r="G1251" s="192">
        <v>0</v>
      </c>
      <c r="H1251" s="192">
        <v>0</v>
      </c>
      <c r="I1251" s="193">
        <f t="shared" si="210"/>
        <v>0</v>
      </c>
      <c r="J1251" s="193">
        <f t="shared" si="211"/>
        <v>0</v>
      </c>
      <c r="K1251" s="138">
        <v>2025.2249841299999</v>
      </c>
      <c r="L1251" s="192">
        <f t="shared" si="212"/>
        <v>2025.2249841299999</v>
      </c>
      <c r="M1251" s="192">
        <f t="shared" si="213"/>
        <v>0</v>
      </c>
      <c r="N1251" s="192">
        <f t="shared" si="214"/>
        <v>0</v>
      </c>
      <c r="O1251" s="192">
        <v>153.36985942580208</v>
      </c>
      <c r="P1251" s="192">
        <f t="shared" si="215"/>
        <v>153.36985942580208</v>
      </c>
      <c r="Q1251" s="192">
        <f t="shared" si="216"/>
        <v>0</v>
      </c>
      <c r="R1251" s="192">
        <f t="shared" si="217"/>
        <v>0</v>
      </c>
      <c r="S1251" s="192">
        <f t="shared" si="218"/>
        <v>2178.5948435558021</v>
      </c>
      <c r="T1251" s="192">
        <f t="shared" si="219"/>
        <v>0</v>
      </c>
      <c r="U1251" s="192">
        <f t="shared" si="220"/>
        <v>0</v>
      </c>
    </row>
    <row r="1252" spans="1:21" s="137" customFormat="1" ht="12">
      <c r="A1252" s="161">
        <v>3107</v>
      </c>
      <c r="B1252" s="161" t="s">
        <v>396</v>
      </c>
      <c r="C1252" s="161" t="s">
        <v>397</v>
      </c>
      <c r="D1252" s="161" t="s">
        <v>672</v>
      </c>
      <c r="E1252" s="161" t="s">
        <v>271</v>
      </c>
      <c r="F1252" s="192">
        <v>53.345874571499998</v>
      </c>
      <c r="G1252" s="192">
        <v>0</v>
      </c>
      <c r="H1252" s="192">
        <v>0</v>
      </c>
      <c r="I1252" s="193">
        <f t="shared" si="210"/>
        <v>0</v>
      </c>
      <c r="J1252" s="193">
        <f t="shared" si="211"/>
        <v>0</v>
      </c>
      <c r="K1252" s="138">
        <v>1652.8706252500001</v>
      </c>
      <c r="L1252" s="192">
        <f t="shared" si="212"/>
        <v>1652.8706252500001</v>
      </c>
      <c r="M1252" s="192">
        <f t="shared" si="213"/>
        <v>0</v>
      </c>
      <c r="N1252" s="192">
        <f t="shared" si="214"/>
        <v>0</v>
      </c>
      <c r="O1252" s="192">
        <v>178.08214127945445</v>
      </c>
      <c r="P1252" s="192">
        <f t="shared" si="215"/>
        <v>178.08214127945445</v>
      </c>
      <c r="Q1252" s="192">
        <f t="shared" si="216"/>
        <v>0</v>
      </c>
      <c r="R1252" s="192">
        <f t="shared" si="217"/>
        <v>0</v>
      </c>
      <c r="S1252" s="192">
        <f t="shared" si="218"/>
        <v>1830.9527665294545</v>
      </c>
      <c r="T1252" s="192">
        <f t="shared" si="219"/>
        <v>0</v>
      </c>
      <c r="U1252" s="192">
        <f t="shared" si="220"/>
        <v>0</v>
      </c>
    </row>
    <row r="1253" spans="1:21" s="137" customFormat="1" ht="12">
      <c r="A1253" s="161">
        <v>3108</v>
      </c>
      <c r="B1253" s="161" t="s">
        <v>396</v>
      </c>
      <c r="C1253" s="161" t="s">
        <v>397</v>
      </c>
      <c r="D1253" s="161" t="s">
        <v>672</v>
      </c>
      <c r="E1253" s="161" t="s">
        <v>271</v>
      </c>
      <c r="F1253" s="192">
        <v>43.755743110300003</v>
      </c>
      <c r="G1253" s="192">
        <v>0</v>
      </c>
      <c r="H1253" s="192">
        <v>0</v>
      </c>
      <c r="I1253" s="193">
        <f t="shared" si="210"/>
        <v>0</v>
      </c>
      <c r="J1253" s="193">
        <f t="shared" si="211"/>
        <v>0</v>
      </c>
      <c r="K1253" s="138">
        <v>1029.35647741</v>
      </c>
      <c r="L1253" s="192">
        <f t="shared" si="212"/>
        <v>1029.35647741</v>
      </c>
      <c r="M1253" s="192">
        <f t="shared" si="213"/>
        <v>0</v>
      </c>
      <c r="N1253" s="192">
        <f t="shared" si="214"/>
        <v>0</v>
      </c>
      <c r="O1253" s="192">
        <v>333.79455856081319</v>
      </c>
      <c r="P1253" s="192">
        <f t="shared" si="215"/>
        <v>333.79455856081319</v>
      </c>
      <c r="Q1253" s="192">
        <f t="shared" si="216"/>
        <v>0</v>
      </c>
      <c r="R1253" s="192">
        <f t="shared" si="217"/>
        <v>0</v>
      </c>
      <c r="S1253" s="192">
        <f t="shared" si="218"/>
        <v>1363.1510359708132</v>
      </c>
      <c r="T1253" s="192">
        <f t="shared" si="219"/>
        <v>0</v>
      </c>
      <c r="U1253" s="192">
        <f t="shared" si="220"/>
        <v>0</v>
      </c>
    </row>
    <row r="1254" spans="1:21" s="137" customFormat="1" ht="12">
      <c r="A1254" s="161">
        <v>3109</v>
      </c>
      <c r="B1254" s="161" t="s">
        <v>396</v>
      </c>
      <c r="C1254" s="161" t="s">
        <v>397</v>
      </c>
      <c r="D1254" s="161" t="s">
        <v>673</v>
      </c>
      <c r="E1254" s="161" t="s">
        <v>271</v>
      </c>
      <c r="F1254" s="192">
        <v>79.404236232399995</v>
      </c>
      <c r="G1254" s="192">
        <v>0</v>
      </c>
      <c r="H1254" s="192">
        <v>0</v>
      </c>
      <c r="I1254" s="193">
        <f t="shared" si="210"/>
        <v>0</v>
      </c>
      <c r="J1254" s="193">
        <f t="shared" si="211"/>
        <v>0</v>
      </c>
      <c r="K1254" s="138">
        <v>2414.3233267400001</v>
      </c>
      <c r="L1254" s="192">
        <f t="shared" si="212"/>
        <v>2414.3233267400001</v>
      </c>
      <c r="M1254" s="192">
        <f t="shared" si="213"/>
        <v>0</v>
      </c>
      <c r="N1254" s="192">
        <f t="shared" si="214"/>
        <v>0</v>
      </c>
      <c r="O1254" s="192">
        <v>322.09847187507745</v>
      </c>
      <c r="P1254" s="192">
        <f t="shared" si="215"/>
        <v>322.09847187507745</v>
      </c>
      <c r="Q1254" s="192">
        <f t="shared" si="216"/>
        <v>0</v>
      </c>
      <c r="R1254" s="192">
        <f t="shared" si="217"/>
        <v>0</v>
      </c>
      <c r="S1254" s="192">
        <f t="shared" si="218"/>
        <v>2736.4217986150775</v>
      </c>
      <c r="T1254" s="192">
        <f t="shared" si="219"/>
        <v>0</v>
      </c>
      <c r="U1254" s="192">
        <f t="shared" si="220"/>
        <v>0</v>
      </c>
    </row>
    <row r="1255" spans="1:21" s="137" customFormat="1" ht="12">
      <c r="A1255" s="161">
        <v>3110</v>
      </c>
      <c r="B1255" s="161" t="s">
        <v>396</v>
      </c>
      <c r="C1255" s="161" t="s">
        <v>397</v>
      </c>
      <c r="D1255" s="161" t="s">
        <v>673</v>
      </c>
      <c r="E1255" s="161" t="s">
        <v>271</v>
      </c>
      <c r="F1255" s="192">
        <v>43.692984699199997</v>
      </c>
      <c r="G1255" s="192">
        <v>0</v>
      </c>
      <c r="H1255" s="192">
        <v>0</v>
      </c>
      <c r="I1255" s="193">
        <f t="shared" si="210"/>
        <v>0</v>
      </c>
      <c r="J1255" s="193">
        <f t="shared" si="211"/>
        <v>0</v>
      </c>
      <c r="K1255" s="138">
        <v>1376.1961894900001</v>
      </c>
      <c r="L1255" s="192">
        <f t="shared" si="212"/>
        <v>1376.1961894900001</v>
      </c>
      <c r="M1255" s="192">
        <f t="shared" si="213"/>
        <v>0</v>
      </c>
      <c r="N1255" s="192">
        <f t="shared" si="214"/>
        <v>0</v>
      </c>
      <c r="O1255" s="192">
        <v>101.69728990339019</v>
      </c>
      <c r="P1255" s="192">
        <f t="shared" si="215"/>
        <v>101.69728990339019</v>
      </c>
      <c r="Q1255" s="192">
        <f t="shared" si="216"/>
        <v>0</v>
      </c>
      <c r="R1255" s="192">
        <f t="shared" si="217"/>
        <v>0</v>
      </c>
      <c r="S1255" s="192">
        <f t="shared" si="218"/>
        <v>1477.8934793933902</v>
      </c>
      <c r="T1255" s="192">
        <f t="shared" si="219"/>
        <v>0</v>
      </c>
      <c r="U1255" s="192">
        <f t="shared" si="220"/>
        <v>0</v>
      </c>
    </row>
    <row r="1256" spans="1:21" s="137" customFormat="1" ht="12">
      <c r="A1256" s="161">
        <v>3111</v>
      </c>
      <c r="B1256" s="161" t="s">
        <v>396</v>
      </c>
      <c r="C1256" s="161" t="s">
        <v>397</v>
      </c>
      <c r="D1256" s="161" t="s">
        <v>674</v>
      </c>
      <c r="E1256" s="161" t="s">
        <v>271</v>
      </c>
      <c r="F1256" s="192">
        <v>8.5628827663499996E-2</v>
      </c>
      <c r="G1256" s="192">
        <v>0</v>
      </c>
      <c r="H1256" s="192">
        <v>0</v>
      </c>
      <c r="I1256" s="193">
        <f t="shared" si="210"/>
        <v>0</v>
      </c>
      <c r="J1256" s="193">
        <f t="shared" si="211"/>
        <v>0</v>
      </c>
      <c r="K1256" s="138">
        <v>0</v>
      </c>
      <c r="L1256" s="192">
        <f t="shared" si="212"/>
        <v>0</v>
      </c>
      <c r="M1256" s="192">
        <f t="shared" si="213"/>
        <v>0</v>
      </c>
      <c r="N1256" s="192">
        <f t="shared" si="214"/>
        <v>0</v>
      </c>
      <c r="O1256" s="192">
        <v>37.647101935472733</v>
      </c>
      <c r="P1256" s="192">
        <f t="shared" si="215"/>
        <v>37.647101935472733</v>
      </c>
      <c r="Q1256" s="192">
        <f t="shared" si="216"/>
        <v>0</v>
      </c>
      <c r="R1256" s="192">
        <f t="shared" si="217"/>
        <v>0</v>
      </c>
      <c r="S1256" s="192">
        <f t="shared" si="218"/>
        <v>37.647101935472733</v>
      </c>
      <c r="T1256" s="192">
        <f t="shared" si="219"/>
        <v>0</v>
      </c>
      <c r="U1256" s="192">
        <f t="shared" si="220"/>
        <v>0</v>
      </c>
    </row>
    <row r="1257" spans="1:21" s="137" customFormat="1" ht="12">
      <c r="A1257" s="161">
        <v>3112</v>
      </c>
      <c r="B1257" s="161" t="s">
        <v>396</v>
      </c>
      <c r="C1257" s="161" t="s">
        <v>397</v>
      </c>
      <c r="D1257" s="161" t="s">
        <v>674</v>
      </c>
      <c r="E1257" s="161" t="s">
        <v>271</v>
      </c>
      <c r="F1257" s="192">
        <v>2.47349098955E-2</v>
      </c>
      <c r="G1257" s="192">
        <v>0</v>
      </c>
      <c r="H1257" s="192">
        <v>0</v>
      </c>
      <c r="I1257" s="193">
        <f t="shared" si="210"/>
        <v>0</v>
      </c>
      <c r="J1257" s="193">
        <f t="shared" si="211"/>
        <v>0</v>
      </c>
      <c r="K1257" s="138">
        <v>0</v>
      </c>
      <c r="L1257" s="192">
        <f t="shared" si="212"/>
        <v>0</v>
      </c>
      <c r="M1257" s="192">
        <f t="shared" si="213"/>
        <v>0</v>
      </c>
      <c r="N1257" s="192">
        <f t="shared" si="214"/>
        <v>0</v>
      </c>
      <c r="O1257" s="192">
        <v>296.15737059328825</v>
      </c>
      <c r="P1257" s="192">
        <f t="shared" si="215"/>
        <v>296.15737059328825</v>
      </c>
      <c r="Q1257" s="192">
        <f t="shared" si="216"/>
        <v>0</v>
      </c>
      <c r="R1257" s="192">
        <f t="shared" si="217"/>
        <v>0</v>
      </c>
      <c r="S1257" s="192">
        <f t="shared" si="218"/>
        <v>296.15737059328825</v>
      </c>
      <c r="T1257" s="192">
        <f t="shared" si="219"/>
        <v>0</v>
      </c>
      <c r="U1257" s="192">
        <f t="shared" si="220"/>
        <v>0</v>
      </c>
    </row>
    <row r="1258" spans="1:21" s="137" customFormat="1" ht="12">
      <c r="A1258" s="161">
        <v>3113</v>
      </c>
      <c r="B1258" s="161" t="s">
        <v>396</v>
      </c>
      <c r="C1258" s="161" t="s">
        <v>397</v>
      </c>
      <c r="D1258" s="161" t="s">
        <v>675</v>
      </c>
      <c r="E1258" s="161" t="s">
        <v>271</v>
      </c>
      <c r="F1258" s="192">
        <v>76.6907079721</v>
      </c>
      <c r="G1258" s="192">
        <v>0</v>
      </c>
      <c r="H1258" s="192">
        <v>0</v>
      </c>
      <c r="I1258" s="193">
        <f t="shared" si="210"/>
        <v>0</v>
      </c>
      <c r="J1258" s="193">
        <f t="shared" si="211"/>
        <v>0</v>
      </c>
      <c r="K1258" s="138">
        <v>1880.90777149</v>
      </c>
      <c r="L1258" s="192">
        <f t="shared" si="212"/>
        <v>1880.90777149</v>
      </c>
      <c r="M1258" s="192">
        <f t="shared" si="213"/>
        <v>0</v>
      </c>
      <c r="N1258" s="192">
        <f t="shared" si="214"/>
        <v>0</v>
      </c>
      <c r="O1258" s="192">
        <v>320.68404826361086</v>
      </c>
      <c r="P1258" s="192">
        <f t="shared" si="215"/>
        <v>320.68404826361086</v>
      </c>
      <c r="Q1258" s="192">
        <f t="shared" si="216"/>
        <v>0</v>
      </c>
      <c r="R1258" s="192">
        <f t="shared" si="217"/>
        <v>0</v>
      </c>
      <c r="S1258" s="192">
        <f t="shared" si="218"/>
        <v>2201.5918197536107</v>
      </c>
      <c r="T1258" s="192">
        <f t="shared" si="219"/>
        <v>0</v>
      </c>
      <c r="U1258" s="192">
        <f t="shared" si="220"/>
        <v>0</v>
      </c>
    </row>
    <row r="1259" spans="1:21" s="137" customFormat="1" ht="12">
      <c r="A1259" s="161">
        <v>3114</v>
      </c>
      <c r="B1259" s="161" t="s">
        <v>396</v>
      </c>
      <c r="C1259" s="161" t="s">
        <v>397</v>
      </c>
      <c r="D1259" s="161" t="s">
        <v>676</v>
      </c>
      <c r="E1259" s="161" t="s">
        <v>271</v>
      </c>
      <c r="F1259" s="192">
        <v>21.8157179259</v>
      </c>
      <c r="G1259" s="192">
        <v>0</v>
      </c>
      <c r="H1259" s="192">
        <v>0</v>
      </c>
      <c r="I1259" s="193">
        <f t="shared" si="210"/>
        <v>0</v>
      </c>
      <c r="J1259" s="193">
        <f t="shared" si="211"/>
        <v>0</v>
      </c>
      <c r="K1259" s="138">
        <v>209.69849227200001</v>
      </c>
      <c r="L1259" s="192">
        <f t="shared" si="212"/>
        <v>209.69849227200001</v>
      </c>
      <c r="M1259" s="192">
        <f t="shared" si="213"/>
        <v>0</v>
      </c>
      <c r="N1259" s="192">
        <f t="shared" si="214"/>
        <v>0</v>
      </c>
      <c r="O1259" s="192">
        <v>282.67626530870348</v>
      </c>
      <c r="P1259" s="192">
        <f t="shared" si="215"/>
        <v>282.67626530870348</v>
      </c>
      <c r="Q1259" s="192">
        <f t="shared" si="216"/>
        <v>0</v>
      </c>
      <c r="R1259" s="192">
        <f t="shared" si="217"/>
        <v>0</v>
      </c>
      <c r="S1259" s="192">
        <f t="shared" si="218"/>
        <v>492.37475758070349</v>
      </c>
      <c r="T1259" s="192">
        <f t="shared" si="219"/>
        <v>0</v>
      </c>
      <c r="U1259" s="192">
        <f t="shared" si="220"/>
        <v>0</v>
      </c>
    </row>
    <row r="1260" spans="1:21" s="137" customFormat="1" ht="12">
      <c r="A1260" s="161">
        <v>3115</v>
      </c>
      <c r="B1260" s="161" t="s">
        <v>396</v>
      </c>
      <c r="C1260" s="161" t="s">
        <v>397</v>
      </c>
      <c r="D1260" s="161" t="s">
        <v>677</v>
      </c>
      <c r="E1260" s="161" t="s">
        <v>271</v>
      </c>
      <c r="F1260" s="192">
        <v>26.651769933600001</v>
      </c>
      <c r="G1260" s="192">
        <v>0</v>
      </c>
      <c r="H1260" s="192">
        <v>0</v>
      </c>
      <c r="I1260" s="193">
        <f t="shared" si="210"/>
        <v>0</v>
      </c>
      <c r="J1260" s="193">
        <f t="shared" si="211"/>
        <v>0</v>
      </c>
      <c r="K1260" s="138">
        <v>477.60226936800001</v>
      </c>
      <c r="L1260" s="192">
        <f t="shared" si="212"/>
        <v>477.60226936800001</v>
      </c>
      <c r="M1260" s="192">
        <f t="shared" si="213"/>
        <v>0</v>
      </c>
      <c r="N1260" s="192">
        <f t="shared" si="214"/>
        <v>0</v>
      </c>
      <c r="O1260" s="192">
        <v>71.717468325332931</v>
      </c>
      <c r="P1260" s="192">
        <f t="shared" si="215"/>
        <v>71.717468325332931</v>
      </c>
      <c r="Q1260" s="192">
        <f t="shared" si="216"/>
        <v>0</v>
      </c>
      <c r="R1260" s="192">
        <f t="shared" si="217"/>
        <v>0</v>
      </c>
      <c r="S1260" s="192">
        <f t="shared" si="218"/>
        <v>549.31973769333297</v>
      </c>
      <c r="T1260" s="192">
        <f t="shared" si="219"/>
        <v>0</v>
      </c>
      <c r="U1260" s="192">
        <f t="shared" si="220"/>
        <v>0</v>
      </c>
    </row>
    <row r="1261" spans="1:21" s="137" customFormat="1" ht="12">
      <c r="A1261" s="161">
        <v>3116</v>
      </c>
      <c r="B1261" s="161" t="s">
        <v>396</v>
      </c>
      <c r="C1261" s="161" t="s">
        <v>397</v>
      </c>
      <c r="D1261" s="161" t="s">
        <v>676</v>
      </c>
      <c r="E1261" s="161" t="s">
        <v>271</v>
      </c>
      <c r="F1261" s="192">
        <v>96.411936592999993</v>
      </c>
      <c r="G1261" s="192">
        <v>0</v>
      </c>
      <c r="H1261" s="192">
        <v>0</v>
      </c>
      <c r="I1261" s="193">
        <f t="shared" si="210"/>
        <v>0</v>
      </c>
      <c r="J1261" s="193">
        <f t="shared" si="211"/>
        <v>0</v>
      </c>
      <c r="K1261" s="138">
        <v>1825.8918160200001</v>
      </c>
      <c r="L1261" s="192">
        <f t="shared" si="212"/>
        <v>1825.8918160200001</v>
      </c>
      <c r="M1261" s="192">
        <f t="shared" si="213"/>
        <v>0</v>
      </c>
      <c r="N1261" s="192">
        <f t="shared" si="214"/>
        <v>0</v>
      </c>
      <c r="O1261" s="192">
        <v>313.99872762112034</v>
      </c>
      <c r="P1261" s="192">
        <f t="shared" si="215"/>
        <v>313.99872762112034</v>
      </c>
      <c r="Q1261" s="192">
        <f t="shared" si="216"/>
        <v>0</v>
      </c>
      <c r="R1261" s="192">
        <f t="shared" si="217"/>
        <v>0</v>
      </c>
      <c r="S1261" s="192">
        <f t="shared" si="218"/>
        <v>2139.8905436411205</v>
      </c>
      <c r="T1261" s="192">
        <f t="shared" si="219"/>
        <v>0</v>
      </c>
      <c r="U1261" s="192">
        <f t="shared" si="220"/>
        <v>0</v>
      </c>
    </row>
    <row r="1262" spans="1:21" s="137" customFormat="1" ht="12">
      <c r="A1262" s="161">
        <v>3117</v>
      </c>
      <c r="B1262" s="161" t="s">
        <v>396</v>
      </c>
      <c r="C1262" s="161" t="s">
        <v>397</v>
      </c>
      <c r="D1262" s="161" t="s">
        <v>678</v>
      </c>
      <c r="E1262" s="161" t="s">
        <v>271</v>
      </c>
      <c r="F1262" s="192">
        <v>66.2050794094</v>
      </c>
      <c r="G1262" s="192">
        <v>0</v>
      </c>
      <c r="H1262" s="192">
        <v>0</v>
      </c>
      <c r="I1262" s="193">
        <f t="shared" si="210"/>
        <v>0</v>
      </c>
      <c r="J1262" s="193">
        <f t="shared" si="211"/>
        <v>0</v>
      </c>
      <c r="K1262" s="138">
        <v>1878.5157732099999</v>
      </c>
      <c r="L1262" s="192">
        <f t="shared" si="212"/>
        <v>1878.5157732099999</v>
      </c>
      <c r="M1262" s="192">
        <f t="shared" si="213"/>
        <v>0</v>
      </c>
      <c r="N1262" s="192">
        <f t="shared" si="214"/>
        <v>0</v>
      </c>
      <c r="O1262" s="192">
        <v>493.73069016026659</v>
      </c>
      <c r="P1262" s="192">
        <f t="shared" si="215"/>
        <v>493.73069016026659</v>
      </c>
      <c r="Q1262" s="192">
        <f t="shared" si="216"/>
        <v>0</v>
      </c>
      <c r="R1262" s="192">
        <f t="shared" si="217"/>
        <v>0</v>
      </c>
      <c r="S1262" s="192">
        <f t="shared" si="218"/>
        <v>2372.2464633702666</v>
      </c>
      <c r="T1262" s="192">
        <f t="shared" si="219"/>
        <v>0</v>
      </c>
      <c r="U1262" s="192">
        <f t="shared" si="220"/>
        <v>0</v>
      </c>
    </row>
    <row r="1263" spans="1:21" s="137" customFormat="1" ht="12">
      <c r="A1263" s="161">
        <v>3118</v>
      </c>
      <c r="B1263" s="161" t="s">
        <v>396</v>
      </c>
      <c r="C1263" s="161" t="s">
        <v>397</v>
      </c>
      <c r="D1263" s="161" t="s">
        <v>678</v>
      </c>
      <c r="E1263" s="161" t="s">
        <v>271</v>
      </c>
      <c r="F1263" s="192">
        <v>68.418627605500006</v>
      </c>
      <c r="G1263" s="192">
        <v>0</v>
      </c>
      <c r="H1263" s="192">
        <v>0</v>
      </c>
      <c r="I1263" s="193">
        <f t="shared" si="210"/>
        <v>0</v>
      </c>
      <c r="J1263" s="193">
        <f t="shared" si="211"/>
        <v>0</v>
      </c>
      <c r="K1263" s="138">
        <v>1601.84133757</v>
      </c>
      <c r="L1263" s="192">
        <f t="shared" si="212"/>
        <v>1601.84133757</v>
      </c>
      <c r="M1263" s="192">
        <f t="shared" si="213"/>
        <v>0</v>
      </c>
      <c r="N1263" s="192">
        <f t="shared" si="214"/>
        <v>0</v>
      </c>
      <c r="O1263" s="192">
        <v>307.11103408259737</v>
      </c>
      <c r="P1263" s="192">
        <f t="shared" si="215"/>
        <v>307.11103408259737</v>
      </c>
      <c r="Q1263" s="192">
        <f t="shared" si="216"/>
        <v>0</v>
      </c>
      <c r="R1263" s="192">
        <f t="shared" si="217"/>
        <v>0</v>
      </c>
      <c r="S1263" s="192">
        <f t="shared" si="218"/>
        <v>1908.9523716525973</v>
      </c>
      <c r="T1263" s="192">
        <f t="shared" si="219"/>
        <v>0</v>
      </c>
      <c r="U1263" s="192">
        <f t="shared" si="220"/>
        <v>0</v>
      </c>
    </row>
    <row r="1264" spans="1:21" s="137" customFormat="1" ht="12">
      <c r="A1264" s="161">
        <v>3119</v>
      </c>
      <c r="B1264" s="161" t="s">
        <v>396</v>
      </c>
      <c r="C1264" s="161" t="s">
        <v>397</v>
      </c>
      <c r="D1264" s="161" t="s">
        <v>678</v>
      </c>
      <c r="E1264" s="161" t="s">
        <v>271</v>
      </c>
      <c r="F1264" s="192">
        <v>54.399939044200003</v>
      </c>
      <c r="G1264" s="192">
        <v>0</v>
      </c>
      <c r="H1264" s="192">
        <v>0</v>
      </c>
      <c r="I1264" s="193">
        <f t="shared" si="210"/>
        <v>0</v>
      </c>
      <c r="J1264" s="193">
        <f t="shared" si="211"/>
        <v>0</v>
      </c>
      <c r="K1264" s="138">
        <v>1253.40695839</v>
      </c>
      <c r="L1264" s="192">
        <f t="shared" si="212"/>
        <v>1253.40695839</v>
      </c>
      <c r="M1264" s="192">
        <f t="shared" si="213"/>
        <v>0</v>
      </c>
      <c r="N1264" s="192">
        <f t="shared" si="214"/>
        <v>0</v>
      </c>
      <c r="O1264" s="192">
        <v>139.53420484074874</v>
      </c>
      <c r="P1264" s="192">
        <f t="shared" si="215"/>
        <v>139.53420484074874</v>
      </c>
      <c r="Q1264" s="192">
        <f t="shared" si="216"/>
        <v>0</v>
      </c>
      <c r="R1264" s="192">
        <f t="shared" si="217"/>
        <v>0</v>
      </c>
      <c r="S1264" s="192">
        <f t="shared" si="218"/>
        <v>1392.9411632307488</v>
      </c>
      <c r="T1264" s="192">
        <f t="shared" si="219"/>
        <v>0</v>
      </c>
      <c r="U1264" s="192">
        <f t="shared" si="220"/>
        <v>0</v>
      </c>
    </row>
    <row r="1265" spans="1:21" s="137" customFormat="1" ht="12">
      <c r="A1265" s="161">
        <v>3120</v>
      </c>
      <c r="B1265" s="161" t="s">
        <v>396</v>
      </c>
      <c r="C1265" s="161" t="s">
        <v>397</v>
      </c>
      <c r="D1265" s="161" t="s">
        <v>679</v>
      </c>
      <c r="E1265" s="161" t="s">
        <v>271</v>
      </c>
      <c r="F1265" s="192">
        <v>71.527492958799996</v>
      </c>
      <c r="G1265" s="192">
        <v>0</v>
      </c>
      <c r="H1265" s="192">
        <v>0</v>
      </c>
      <c r="I1265" s="193">
        <f t="shared" si="210"/>
        <v>0</v>
      </c>
      <c r="J1265" s="193">
        <f t="shared" si="211"/>
        <v>0</v>
      </c>
      <c r="K1265" s="138">
        <v>2266.8167810800001</v>
      </c>
      <c r="L1265" s="192">
        <f t="shared" si="212"/>
        <v>2266.8167810800001</v>
      </c>
      <c r="M1265" s="192">
        <f t="shared" si="213"/>
        <v>0</v>
      </c>
      <c r="N1265" s="192">
        <f t="shared" si="214"/>
        <v>0</v>
      </c>
      <c r="O1265" s="192">
        <v>250.26729876825047</v>
      </c>
      <c r="P1265" s="192">
        <f t="shared" si="215"/>
        <v>250.26729876825047</v>
      </c>
      <c r="Q1265" s="192">
        <f t="shared" si="216"/>
        <v>0</v>
      </c>
      <c r="R1265" s="192">
        <f t="shared" si="217"/>
        <v>0</v>
      </c>
      <c r="S1265" s="192">
        <f t="shared" si="218"/>
        <v>2517.0840798482504</v>
      </c>
      <c r="T1265" s="192">
        <f t="shared" si="219"/>
        <v>0</v>
      </c>
      <c r="U1265" s="192">
        <f t="shared" si="220"/>
        <v>0</v>
      </c>
    </row>
    <row r="1266" spans="1:21" s="137" customFormat="1" ht="12">
      <c r="A1266" s="161">
        <v>3121</v>
      </c>
      <c r="B1266" s="161" t="s">
        <v>396</v>
      </c>
      <c r="C1266" s="161" t="s">
        <v>397</v>
      </c>
      <c r="D1266" s="161" t="s">
        <v>679</v>
      </c>
      <c r="E1266" s="161" t="s">
        <v>271</v>
      </c>
      <c r="F1266" s="192">
        <v>89.007414077299998</v>
      </c>
      <c r="G1266" s="192">
        <v>0</v>
      </c>
      <c r="H1266" s="192">
        <v>0</v>
      </c>
      <c r="I1266" s="193">
        <f t="shared" si="210"/>
        <v>0</v>
      </c>
      <c r="J1266" s="193">
        <f t="shared" si="211"/>
        <v>0</v>
      </c>
      <c r="K1266" s="138">
        <v>2616.0484921799998</v>
      </c>
      <c r="L1266" s="192">
        <f t="shared" si="212"/>
        <v>2616.0484921799998</v>
      </c>
      <c r="M1266" s="192">
        <f t="shared" si="213"/>
        <v>0</v>
      </c>
      <c r="N1266" s="192">
        <f t="shared" si="214"/>
        <v>0</v>
      </c>
      <c r="O1266" s="192">
        <v>410.36609262583926</v>
      </c>
      <c r="P1266" s="192">
        <f t="shared" si="215"/>
        <v>410.36609262583926</v>
      </c>
      <c r="Q1266" s="192">
        <f t="shared" si="216"/>
        <v>0</v>
      </c>
      <c r="R1266" s="192">
        <f t="shared" si="217"/>
        <v>0</v>
      </c>
      <c r="S1266" s="192">
        <f t="shared" si="218"/>
        <v>3026.4145848058392</v>
      </c>
      <c r="T1266" s="192">
        <f t="shared" si="219"/>
        <v>0</v>
      </c>
      <c r="U1266" s="192">
        <f t="shared" si="220"/>
        <v>0</v>
      </c>
    </row>
    <row r="1267" spans="1:21" s="137" customFormat="1" ht="12">
      <c r="A1267" s="161">
        <v>3122</v>
      </c>
      <c r="B1267" s="161" t="s">
        <v>396</v>
      </c>
      <c r="C1267" s="161" t="s">
        <v>397</v>
      </c>
      <c r="D1267" s="161" t="s">
        <v>679</v>
      </c>
      <c r="E1267" s="161" t="s">
        <v>271</v>
      </c>
      <c r="F1267" s="192">
        <v>6.9079115307399999</v>
      </c>
      <c r="G1267" s="192">
        <v>0</v>
      </c>
      <c r="H1267" s="192">
        <v>0</v>
      </c>
      <c r="I1267" s="193">
        <f t="shared" si="210"/>
        <v>0</v>
      </c>
      <c r="J1267" s="193">
        <f t="shared" si="211"/>
        <v>0</v>
      </c>
      <c r="K1267" s="138">
        <v>0</v>
      </c>
      <c r="L1267" s="192">
        <f t="shared" si="212"/>
        <v>0</v>
      </c>
      <c r="M1267" s="192">
        <f t="shared" si="213"/>
        <v>0</v>
      </c>
      <c r="N1267" s="192">
        <f t="shared" si="214"/>
        <v>0</v>
      </c>
      <c r="O1267" s="192">
        <v>715.63090928981899</v>
      </c>
      <c r="P1267" s="192">
        <f t="shared" si="215"/>
        <v>715.63090928981899</v>
      </c>
      <c r="Q1267" s="192">
        <f t="shared" si="216"/>
        <v>0</v>
      </c>
      <c r="R1267" s="192">
        <f t="shared" si="217"/>
        <v>0</v>
      </c>
      <c r="S1267" s="192">
        <f t="shared" si="218"/>
        <v>715.63090928981899</v>
      </c>
      <c r="T1267" s="192">
        <f t="shared" si="219"/>
        <v>0</v>
      </c>
      <c r="U1267" s="192">
        <f t="shared" si="220"/>
        <v>0</v>
      </c>
    </row>
    <row r="1268" spans="1:21" s="137" customFormat="1" ht="12">
      <c r="A1268" s="161">
        <v>3123</v>
      </c>
      <c r="B1268" s="161" t="s">
        <v>396</v>
      </c>
      <c r="C1268" s="161" t="s">
        <v>397</v>
      </c>
      <c r="D1268" s="161" t="s">
        <v>679</v>
      </c>
      <c r="E1268" s="161" t="s">
        <v>271</v>
      </c>
      <c r="F1268" s="192">
        <v>6.8960648823500001</v>
      </c>
      <c r="G1268" s="192">
        <v>0</v>
      </c>
      <c r="H1268" s="192">
        <v>0</v>
      </c>
      <c r="I1268" s="193">
        <f t="shared" si="210"/>
        <v>0</v>
      </c>
      <c r="J1268" s="193">
        <f t="shared" si="211"/>
        <v>0</v>
      </c>
      <c r="K1268" s="138">
        <v>0</v>
      </c>
      <c r="L1268" s="192">
        <f t="shared" si="212"/>
        <v>0</v>
      </c>
      <c r="M1268" s="192">
        <f t="shared" si="213"/>
        <v>0</v>
      </c>
      <c r="N1268" s="192">
        <f t="shared" si="214"/>
        <v>0</v>
      </c>
      <c r="O1268" s="192">
        <v>601.6798847390653</v>
      </c>
      <c r="P1268" s="192">
        <f t="shared" si="215"/>
        <v>601.6798847390653</v>
      </c>
      <c r="Q1268" s="192">
        <f t="shared" si="216"/>
        <v>0</v>
      </c>
      <c r="R1268" s="192">
        <f t="shared" si="217"/>
        <v>0</v>
      </c>
      <c r="S1268" s="192">
        <f t="shared" si="218"/>
        <v>601.6798847390653</v>
      </c>
      <c r="T1268" s="192">
        <f t="shared" si="219"/>
        <v>0</v>
      </c>
      <c r="U1268" s="192">
        <f t="shared" si="220"/>
        <v>0</v>
      </c>
    </row>
    <row r="1269" spans="1:21" s="137" customFormat="1" ht="12">
      <c r="A1269" s="161">
        <v>3124</v>
      </c>
      <c r="B1269" s="161" t="s">
        <v>396</v>
      </c>
      <c r="C1269" s="161" t="s">
        <v>397</v>
      </c>
      <c r="D1269" s="161" t="s">
        <v>679</v>
      </c>
      <c r="E1269" s="161" t="s">
        <v>271</v>
      </c>
      <c r="F1269" s="192">
        <v>68.586745835100004</v>
      </c>
      <c r="G1269" s="192">
        <v>0</v>
      </c>
      <c r="H1269" s="192">
        <v>0</v>
      </c>
      <c r="I1269" s="193">
        <f t="shared" si="210"/>
        <v>0</v>
      </c>
      <c r="J1269" s="193">
        <f t="shared" si="211"/>
        <v>0</v>
      </c>
      <c r="K1269" s="138">
        <v>2086.6196007899998</v>
      </c>
      <c r="L1269" s="192">
        <f t="shared" si="212"/>
        <v>2086.6196007899998</v>
      </c>
      <c r="M1269" s="192">
        <f t="shared" si="213"/>
        <v>0</v>
      </c>
      <c r="N1269" s="192">
        <f t="shared" si="214"/>
        <v>0</v>
      </c>
      <c r="O1269" s="192">
        <v>264.09885309375238</v>
      </c>
      <c r="P1269" s="192">
        <f t="shared" si="215"/>
        <v>264.09885309375238</v>
      </c>
      <c r="Q1269" s="192">
        <f t="shared" si="216"/>
        <v>0</v>
      </c>
      <c r="R1269" s="192">
        <f t="shared" si="217"/>
        <v>0</v>
      </c>
      <c r="S1269" s="192">
        <f t="shared" si="218"/>
        <v>2350.7184538837523</v>
      </c>
      <c r="T1269" s="192">
        <f t="shared" si="219"/>
        <v>0</v>
      </c>
      <c r="U1269" s="192">
        <f t="shared" si="220"/>
        <v>0</v>
      </c>
    </row>
    <row r="1270" spans="1:21" s="137" customFormat="1" ht="12">
      <c r="A1270" s="161">
        <v>3125</v>
      </c>
      <c r="B1270" s="161" t="s">
        <v>396</v>
      </c>
      <c r="C1270" s="161" t="s">
        <v>397</v>
      </c>
      <c r="D1270" s="161" t="s">
        <v>678</v>
      </c>
      <c r="E1270" s="161" t="s">
        <v>271</v>
      </c>
      <c r="F1270" s="192">
        <v>56.089749698699997</v>
      </c>
      <c r="G1270" s="192">
        <v>0</v>
      </c>
      <c r="H1270" s="192">
        <v>0</v>
      </c>
      <c r="I1270" s="193">
        <f t="shared" si="210"/>
        <v>0</v>
      </c>
      <c r="J1270" s="193">
        <f t="shared" si="211"/>
        <v>0</v>
      </c>
      <c r="K1270" s="138">
        <v>1374.60152414</v>
      </c>
      <c r="L1270" s="192">
        <f t="shared" si="212"/>
        <v>1374.60152414</v>
      </c>
      <c r="M1270" s="192">
        <f t="shared" si="213"/>
        <v>0</v>
      </c>
      <c r="N1270" s="192">
        <f t="shared" si="214"/>
        <v>0</v>
      </c>
      <c r="O1270" s="192">
        <v>165.9777107348736</v>
      </c>
      <c r="P1270" s="192">
        <f t="shared" si="215"/>
        <v>165.9777107348736</v>
      </c>
      <c r="Q1270" s="192">
        <f t="shared" si="216"/>
        <v>0</v>
      </c>
      <c r="R1270" s="192">
        <f t="shared" si="217"/>
        <v>0</v>
      </c>
      <c r="S1270" s="192">
        <f t="shared" si="218"/>
        <v>1540.5792348748737</v>
      </c>
      <c r="T1270" s="192">
        <f t="shared" si="219"/>
        <v>0</v>
      </c>
      <c r="U1270" s="192">
        <f t="shared" si="220"/>
        <v>0</v>
      </c>
    </row>
    <row r="1271" spans="1:21" s="137" customFormat="1" ht="12">
      <c r="A1271" s="161">
        <v>3126</v>
      </c>
      <c r="B1271" s="161" t="s">
        <v>396</v>
      </c>
      <c r="C1271" s="161" t="s">
        <v>397</v>
      </c>
      <c r="D1271" s="161" t="s">
        <v>678</v>
      </c>
      <c r="E1271" s="161" t="s">
        <v>271</v>
      </c>
      <c r="F1271" s="192">
        <v>43.794411282799999</v>
      </c>
      <c r="G1271" s="192">
        <v>0</v>
      </c>
      <c r="H1271" s="192">
        <v>0</v>
      </c>
      <c r="I1271" s="193">
        <f t="shared" si="210"/>
        <v>0</v>
      </c>
      <c r="J1271" s="193">
        <f t="shared" si="211"/>
        <v>0</v>
      </c>
      <c r="K1271" s="138">
        <v>1103.5084155</v>
      </c>
      <c r="L1271" s="192">
        <f t="shared" si="212"/>
        <v>1103.5084155</v>
      </c>
      <c r="M1271" s="192">
        <f t="shared" si="213"/>
        <v>0</v>
      </c>
      <c r="N1271" s="192">
        <f t="shared" si="214"/>
        <v>0</v>
      </c>
      <c r="O1271" s="192">
        <v>136.03717906682314</v>
      </c>
      <c r="P1271" s="192">
        <f t="shared" si="215"/>
        <v>136.03717906682314</v>
      </c>
      <c r="Q1271" s="192">
        <f t="shared" si="216"/>
        <v>0</v>
      </c>
      <c r="R1271" s="192">
        <f t="shared" si="217"/>
        <v>0</v>
      </c>
      <c r="S1271" s="192">
        <f t="shared" si="218"/>
        <v>1239.5455945668232</v>
      </c>
      <c r="T1271" s="192">
        <f t="shared" si="219"/>
        <v>0</v>
      </c>
      <c r="U1271" s="192">
        <f t="shared" si="220"/>
        <v>0</v>
      </c>
    </row>
    <row r="1272" spans="1:21" s="137" customFormat="1" ht="12">
      <c r="A1272" s="161">
        <v>3127</v>
      </c>
      <c r="B1272" s="161" t="s">
        <v>396</v>
      </c>
      <c r="C1272" s="161" t="s">
        <v>397</v>
      </c>
      <c r="D1272" s="161" t="s">
        <v>678</v>
      </c>
      <c r="E1272" s="161" t="s">
        <v>271</v>
      </c>
      <c r="F1272" s="192">
        <v>31.3586144545</v>
      </c>
      <c r="G1272" s="192">
        <v>0</v>
      </c>
      <c r="H1272" s="192">
        <v>0</v>
      </c>
      <c r="I1272" s="193">
        <f t="shared" si="210"/>
        <v>0</v>
      </c>
      <c r="J1272" s="193">
        <f t="shared" si="211"/>
        <v>0</v>
      </c>
      <c r="K1272" s="138">
        <v>614.74348940100003</v>
      </c>
      <c r="L1272" s="192">
        <f t="shared" si="212"/>
        <v>614.74348940100003</v>
      </c>
      <c r="M1272" s="192">
        <f t="shared" si="213"/>
        <v>0</v>
      </c>
      <c r="N1272" s="192">
        <f t="shared" si="214"/>
        <v>0</v>
      </c>
      <c r="O1272" s="192">
        <v>47.742059844548329</v>
      </c>
      <c r="P1272" s="192">
        <f t="shared" si="215"/>
        <v>47.742059844548329</v>
      </c>
      <c r="Q1272" s="192">
        <f t="shared" si="216"/>
        <v>0</v>
      </c>
      <c r="R1272" s="192">
        <f t="shared" si="217"/>
        <v>0</v>
      </c>
      <c r="S1272" s="192">
        <f t="shared" si="218"/>
        <v>662.48554924554833</v>
      </c>
      <c r="T1272" s="192">
        <f t="shared" si="219"/>
        <v>0</v>
      </c>
      <c r="U1272" s="192">
        <f t="shared" si="220"/>
        <v>0</v>
      </c>
    </row>
    <row r="1273" spans="1:21" s="137" customFormat="1" ht="12">
      <c r="A1273" s="161">
        <v>3128</v>
      </c>
      <c r="B1273" s="161" t="s">
        <v>396</v>
      </c>
      <c r="C1273" s="161" t="s">
        <v>397</v>
      </c>
      <c r="D1273" s="161" t="s">
        <v>678</v>
      </c>
      <c r="E1273" s="161" t="s">
        <v>271</v>
      </c>
      <c r="F1273" s="192">
        <v>10.599133874</v>
      </c>
      <c r="G1273" s="192">
        <v>0</v>
      </c>
      <c r="H1273" s="192">
        <v>0</v>
      </c>
      <c r="I1273" s="193">
        <f t="shared" si="210"/>
        <v>0</v>
      </c>
      <c r="J1273" s="193">
        <f t="shared" si="211"/>
        <v>0</v>
      </c>
      <c r="K1273" s="138">
        <v>338.06905282700001</v>
      </c>
      <c r="L1273" s="192">
        <f t="shared" si="212"/>
        <v>338.06905282700001</v>
      </c>
      <c r="M1273" s="192">
        <f t="shared" si="213"/>
        <v>0</v>
      </c>
      <c r="N1273" s="192">
        <f t="shared" si="214"/>
        <v>0</v>
      </c>
      <c r="O1273" s="192">
        <v>64.183703121225207</v>
      </c>
      <c r="P1273" s="192">
        <f t="shared" si="215"/>
        <v>64.183703121225207</v>
      </c>
      <c r="Q1273" s="192">
        <f t="shared" si="216"/>
        <v>0</v>
      </c>
      <c r="R1273" s="192">
        <f t="shared" si="217"/>
        <v>0</v>
      </c>
      <c r="S1273" s="192">
        <f t="shared" si="218"/>
        <v>402.25275594822523</v>
      </c>
      <c r="T1273" s="192">
        <f t="shared" si="219"/>
        <v>0</v>
      </c>
      <c r="U1273" s="192">
        <f t="shared" si="220"/>
        <v>0</v>
      </c>
    </row>
    <row r="1274" spans="1:21" s="137" customFormat="1" ht="12">
      <c r="A1274" s="161">
        <v>3129</v>
      </c>
      <c r="B1274" s="161" t="s">
        <v>396</v>
      </c>
      <c r="C1274" s="161" t="s">
        <v>397</v>
      </c>
      <c r="D1274" s="161" t="s">
        <v>678</v>
      </c>
      <c r="E1274" s="161" t="s">
        <v>271</v>
      </c>
      <c r="F1274" s="192">
        <v>6.9714885941200002</v>
      </c>
      <c r="G1274" s="192">
        <v>0</v>
      </c>
      <c r="H1274" s="192">
        <v>0</v>
      </c>
      <c r="I1274" s="193">
        <f t="shared" si="210"/>
        <v>0</v>
      </c>
      <c r="J1274" s="193">
        <f t="shared" si="211"/>
        <v>0</v>
      </c>
      <c r="K1274" s="138">
        <v>0</v>
      </c>
      <c r="L1274" s="192">
        <f t="shared" si="212"/>
        <v>0</v>
      </c>
      <c r="M1274" s="192">
        <f t="shared" si="213"/>
        <v>0</v>
      </c>
      <c r="N1274" s="192">
        <f t="shared" si="214"/>
        <v>0</v>
      </c>
      <c r="O1274" s="192">
        <v>447.58636882861504</v>
      </c>
      <c r="P1274" s="192">
        <f t="shared" si="215"/>
        <v>447.58636882861504</v>
      </c>
      <c r="Q1274" s="192">
        <f t="shared" si="216"/>
        <v>0</v>
      </c>
      <c r="R1274" s="192">
        <f t="shared" si="217"/>
        <v>0</v>
      </c>
      <c r="S1274" s="192">
        <f t="shared" si="218"/>
        <v>447.58636882861504</v>
      </c>
      <c r="T1274" s="192">
        <f t="shared" si="219"/>
        <v>0</v>
      </c>
      <c r="U1274" s="192">
        <f t="shared" si="220"/>
        <v>0</v>
      </c>
    </row>
    <row r="1275" spans="1:21" s="137" customFormat="1" ht="12">
      <c r="A1275" s="161">
        <v>3130</v>
      </c>
      <c r="B1275" s="161" t="s">
        <v>396</v>
      </c>
      <c r="C1275" s="161" t="s">
        <v>397</v>
      </c>
      <c r="D1275" s="161" t="s">
        <v>678</v>
      </c>
      <c r="E1275" s="161" t="s">
        <v>271</v>
      </c>
      <c r="F1275" s="192">
        <v>62.961346771400002</v>
      </c>
      <c r="G1275" s="192">
        <v>0</v>
      </c>
      <c r="H1275" s="192">
        <v>0</v>
      </c>
      <c r="I1275" s="193">
        <f t="shared" si="210"/>
        <v>0</v>
      </c>
      <c r="J1275" s="193">
        <f t="shared" si="211"/>
        <v>0</v>
      </c>
      <c r="K1275" s="138">
        <v>1674.3986083499999</v>
      </c>
      <c r="L1275" s="192">
        <f t="shared" si="212"/>
        <v>1674.3986083499999</v>
      </c>
      <c r="M1275" s="192">
        <f t="shared" si="213"/>
        <v>0</v>
      </c>
      <c r="N1275" s="192">
        <f t="shared" si="214"/>
        <v>0</v>
      </c>
      <c r="O1275" s="192">
        <v>330.10034955062264</v>
      </c>
      <c r="P1275" s="192">
        <f t="shared" si="215"/>
        <v>330.10034955062264</v>
      </c>
      <c r="Q1275" s="192">
        <f t="shared" si="216"/>
        <v>0</v>
      </c>
      <c r="R1275" s="192">
        <f t="shared" si="217"/>
        <v>0</v>
      </c>
      <c r="S1275" s="192">
        <f t="shared" si="218"/>
        <v>2004.4989579006226</v>
      </c>
      <c r="T1275" s="192">
        <f t="shared" si="219"/>
        <v>0</v>
      </c>
      <c r="U1275" s="192">
        <f t="shared" si="220"/>
        <v>0</v>
      </c>
    </row>
    <row r="1276" spans="1:21" s="137" customFormat="1" ht="12">
      <c r="A1276" s="161">
        <v>3131</v>
      </c>
      <c r="B1276" s="161" t="s">
        <v>396</v>
      </c>
      <c r="C1276" s="161" t="s">
        <v>397</v>
      </c>
      <c r="D1276" s="161" t="s">
        <v>678</v>
      </c>
      <c r="E1276" s="161" t="s">
        <v>271</v>
      </c>
      <c r="F1276" s="192">
        <v>32.332492458600001</v>
      </c>
      <c r="G1276" s="192">
        <v>0</v>
      </c>
      <c r="H1276" s="192">
        <v>0</v>
      </c>
      <c r="I1276" s="193">
        <f t="shared" si="210"/>
        <v>0</v>
      </c>
      <c r="J1276" s="193">
        <f t="shared" si="211"/>
        <v>0</v>
      </c>
      <c r="K1276" s="138">
        <v>479.99426680699997</v>
      </c>
      <c r="L1276" s="192">
        <f t="shared" si="212"/>
        <v>479.99426680699997</v>
      </c>
      <c r="M1276" s="192">
        <f t="shared" si="213"/>
        <v>0</v>
      </c>
      <c r="N1276" s="192">
        <f t="shared" si="214"/>
        <v>0</v>
      </c>
      <c r="O1276" s="192">
        <v>1092.3019426618744</v>
      </c>
      <c r="P1276" s="192">
        <f t="shared" si="215"/>
        <v>1092.3019426618744</v>
      </c>
      <c r="Q1276" s="192">
        <f t="shared" si="216"/>
        <v>0</v>
      </c>
      <c r="R1276" s="192">
        <f t="shared" si="217"/>
        <v>0</v>
      </c>
      <c r="S1276" s="192">
        <f t="shared" si="218"/>
        <v>1572.2962094688744</v>
      </c>
      <c r="T1276" s="192">
        <f t="shared" si="219"/>
        <v>0</v>
      </c>
      <c r="U1276" s="192">
        <f t="shared" si="220"/>
        <v>0</v>
      </c>
    </row>
    <row r="1277" spans="1:21" s="137" customFormat="1" ht="12">
      <c r="A1277" s="161">
        <v>3132</v>
      </c>
      <c r="B1277" s="161" t="s">
        <v>396</v>
      </c>
      <c r="C1277" s="161" t="s">
        <v>397</v>
      </c>
      <c r="D1277" s="161" t="s">
        <v>676</v>
      </c>
      <c r="E1277" s="161" t="s">
        <v>271</v>
      </c>
      <c r="F1277" s="192">
        <v>56.043762960199999</v>
      </c>
      <c r="G1277" s="192">
        <v>0</v>
      </c>
      <c r="H1277" s="192">
        <v>0</v>
      </c>
      <c r="I1277" s="193">
        <f t="shared" si="210"/>
        <v>0</v>
      </c>
      <c r="J1277" s="193">
        <f t="shared" si="211"/>
        <v>0</v>
      </c>
      <c r="K1277" s="138">
        <v>1651.2759592800001</v>
      </c>
      <c r="L1277" s="192">
        <f t="shared" si="212"/>
        <v>1651.2759592800001</v>
      </c>
      <c r="M1277" s="192">
        <f t="shared" si="213"/>
        <v>0</v>
      </c>
      <c r="N1277" s="192">
        <f t="shared" si="214"/>
        <v>0</v>
      </c>
      <c r="O1277" s="192">
        <v>633.92750134621701</v>
      </c>
      <c r="P1277" s="192">
        <f t="shared" si="215"/>
        <v>633.92750134621701</v>
      </c>
      <c r="Q1277" s="192">
        <f t="shared" si="216"/>
        <v>0</v>
      </c>
      <c r="R1277" s="192">
        <f t="shared" si="217"/>
        <v>0</v>
      </c>
      <c r="S1277" s="192">
        <f t="shared" si="218"/>
        <v>2285.2034606262168</v>
      </c>
      <c r="T1277" s="192">
        <f t="shared" si="219"/>
        <v>0</v>
      </c>
      <c r="U1277" s="192">
        <f t="shared" si="220"/>
        <v>0</v>
      </c>
    </row>
    <row r="1278" spans="1:21" s="137" customFormat="1" ht="12">
      <c r="A1278" s="161">
        <v>3133</v>
      </c>
      <c r="B1278" s="161" t="s">
        <v>396</v>
      </c>
      <c r="C1278" s="161" t="s">
        <v>397</v>
      </c>
      <c r="D1278" s="161" t="s">
        <v>676</v>
      </c>
      <c r="E1278" s="161" t="s">
        <v>271</v>
      </c>
      <c r="F1278" s="192">
        <v>46.5134989425</v>
      </c>
      <c r="G1278" s="192">
        <v>0</v>
      </c>
      <c r="H1278" s="192">
        <v>0</v>
      </c>
      <c r="I1278" s="193">
        <f t="shared" si="210"/>
        <v>0</v>
      </c>
      <c r="J1278" s="193">
        <f t="shared" si="211"/>
        <v>0</v>
      </c>
      <c r="K1278" s="138">
        <v>744.70871517199998</v>
      </c>
      <c r="L1278" s="192">
        <f t="shared" si="212"/>
        <v>744.70871517199998</v>
      </c>
      <c r="M1278" s="192">
        <f t="shared" si="213"/>
        <v>0</v>
      </c>
      <c r="N1278" s="192">
        <f t="shared" si="214"/>
        <v>0</v>
      </c>
      <c r="O1278" s="192">
        <v>302.24613804872678</v>
      </c>
      <c r="P1278" s="192">
        <f t="shared" si="215"/>
        <v>302.24613804872678</v>
      </c>
      <c r="Q1278" s="192">
        <f t="shared" si="216"/>
        <v>0</v>
      </c>
      <c r="R1278" s="192">
        <f t="shared" si="217"/>
        <v>0</v>
      </c>
      <c r="S1278" s="192">
        <f t="shared" si="218"/>
        <v>1046.9548532207268</v>
      </c>
      <c r="T1278" s="192">
        <f t="shared" si="219"/>
        <v>0</v>
      </c>
      <c r="U1278" s="192">
        <f t="shared" si="220"/>
        <v>0</v>
      </c>
    </row>
    <row r="1279" spans="1:21" s="137" customFormat="1" ht="12">
      <c r="A1279" s="161">
        <v>3134</v>
      </c>
      <c r="B1279" s="161" t="s">
        <v>396</v>
      </c>
      <c r="C1279" s="161" t="s">
        <v>397</v>
      </c>
      <c r="D1279" s="161" t="s">
        <v>676</v>
      </c>
      <c r="E1279" s="161" t="s">
        <v>271</v>
      </c>
      <c r="F1279" s="192">
        <v>37.132512576899998</v>
      </c>
      <c r="G1279" s="192">
        <v>0</v>
      </c>
      <c r="H1279" s="192">
        <v>0</v>
      </c>
      <c r="I1279" s="193">
        <f t="shared" si="210"/>
        <v>0</v>
      </c>
      <c r="J1279" s="193">
        <f t="shared" si="211"/>
        <v>0</v>
      </c>
      <c r="K1279" s="138">
        <v>1436.7934732000001</v>
      </c>
      <c r="L1279" s="192">
        <f t="shared" si="212"/>
        <v>1436.7934732000001</v>
      </c>
      <c r="M1279" s="192">
        <f t="shared" si="213"/>
        <v>0</v>
      </c>
      <c r="N1279" s="192">
        <f t="shared" si="214"/>
        <v>0</v>
      </c>
      <c r="O1279" s="192">
        <v>244.44284164324603</v>
      </c>
      <c r="P1279" s="192">
        <f t="shared" si="215"/>
        <v>244.44284164324603</v>
      </c>
      <c r="Q1279" s="192">
        <f t="shared" si="216"/>
        <v>0</v>
      </c>
      <c r="R1279" s="192">
        <f t="shared" si="217"/>
        <v>0</v>
      </c>
      <c r="S1279" s="192">
        <f t="shared" si="218"/>
        <v>1681.2363148432462</v>
      </c>
      <c r="T1279" s="192">
        <f t="shared" si="219"/>
        <v>0</v>
      </c>
      <c r="U1279" s="192">
        <f t="shared" si="220"/>
        <v>0</v>
      </c>
    </row>
    <row r="1280" spans="1:21" s="137" customFormat="1" ht="12">
      <c r="A1280" s="161">
        <v>3135</v>
      </c>
      <c r="B1280" s="161" t="s">
        <v>396</v>
      </c>
      <c r="C1280" s="161" t="s">
        <v>397</v>
      </c>
      <c r="D1280" s="161" t="s">
        <v>676</v>
      </c>
      <c r="E1280" s="161" t="s">
        <v>271</v>
      </c>
      <c r="F1280" s="192">
        <v>27.860015269800002</v>
      </c>
      <c r="G1280" s="192">
        <v>0</v>
      </c>
      <c r="H1280" s="192">
        <v>0</v>
      </c>
      <c r="I1280" s="193">
        <f t="shared" si="210"/>
        <v>0</v>
      </c>
      <c r="J1280" s="193">
        <f t="shared" si="211"/>
        <v>0</v>
      </c>
      <c r="K1280" s="138">
        <v>424.18098157999998</v>
      </c>
      <c r="L1280" s="192">
        <f t="shared" si="212"/>
        <v>424.18098157999998</v>
      </c>
      <c r="M1280" s="192">
        <f t="shared" si="213"/>
        <v>0</v>
      </c>
      <c r="N1280" s="192">
        <f t="shared" si="214"/>
        <v>0</v>
      </c>
      <c r="O1280" s="192">
        <v>193.53055501511062</v>
      </c>
      <c r="P1280" s="192">
        <f t="shared" si="215"/>
        <v>193.53055501511062</v>
      </c>
      <c r="Q1280" s="192">
        <f t="shared" si="216"/>
        <v>0</v>
      </c>
      <c r="R1280" s="192">
        <f t="shared" si="217"/>
        <v>0</v>
      </c>
      <c r="S1280" s="192">
        <f t="shared" si="218"/>
        <v>617.7115365951106</v>
      </c>
      <c r="T1280" s="192">
        <f t="shared" si="219"/>
        <v>0</v>
      </c>
      <c r="U1280" s="192">
        <f t="shared" si="220"/>
        <v>0</v>
      </c>
    </row>
    <row r="1281" spans="1:21" s="137" customFormat="1" ht="12">
      <c r="A1281" s="161">
        <v>3136</v>
      </c>
      <c r="B1281" s="161" t="s">
        <v>396</v>
      </c>
      <c r="C1281" s="161" t="s">
        <v>397</v>
      </c>
      <c r="D1281" s="161" t="s">
        <v>680</v>
      </c>
      <c r="E1281" s="161" t="s">
        <v>271</v>
      </c>
      <c r="F1281" s="192">
        <v>29.467425135799999</v>
      </c>
      <c r="G1281" s="192">
        <v>0</v>
      </c>
      <c r="H1281" s="192">
        <v>0</v>
      </c>
      <c r="I1281" s="193">
        <f t="shared" si="210"/>
        <v>0</v>
      </c>
      <c r="J1281" s="193">
        <f t="shared" si="211"/>
        <v>0</v>
      </c>
      <c r="K1281" s="138">
        <v>0</v>
      </c>
      <c r="L1281" s="192">
        <f t="shared" si="212"/>
        <v>0</v>
      </c>
      <c r="M1281" s="192">
        <f t="shared" si="213"/>
        <v>0</v>
      </c>
      <c r="N1281" s="192">
        <f t="shared" si="214"/>
        <v>0</v>
      </c>
      <c r="O1281" s="192">
        <v>1690.9882227846849</v>
      </c>
      <c r="P1281" s="192">
        <f t="shared" si="215"/>
        <v>1690.9882227846849</v>
      </c>
      <c r="Q1281" s="192">
        <f t="shared" si="216"/>
        <v>0</v>
      </c>
      <c r="R1281" s="192">
        <f t="shared" si="217"/>
        <v>0</v>
      </c>
      <c r="S1281" s="192">
        <f t="shared" si="218"/>
        <v>1690.9882227846849</v>
      </c>
      <c r="T1281" s="192">
        <f t="shared" si="219"/>
        <v>0</v>
      </c>
      <c r="U1281" s="192">
        <f t="shared" si="220"/>
        <v>0</v>
      </c>
    </row>
    <row r="1282" spans="1:21" s="137" customFormat="1" ht="12">
      <c r="A1282" s="161">
        <v>3137</v>
      </c>
      <c r="B1282" s="161" t="s">
        <v>396</v>
      </c>
      <c r="C1282" s="161" t="s">
        <v>397</v>
      </c>
      <c r="D1282" s="161" t="s">
        <v>681</v>
      </c>
      <c r="E1282" s="161" t="s">
        <v>130</v>
      </c>
      <c r="F1282" s="192">
        <v>13.324591209699999</v>
      </c>
      <c r="G1282" s="192">
        <v>13.324591209699999</v>
      </c>
      <c r="H1282" s="192">
        <v>0</v>
      </c>
      <c r="I1282" s="193">
        <f t="shared" si="210"/>
        <v>1</v>
      </c>
      <c r="J1282" s="193">
        <f t="shared" si="211"/>
        <v>0</v>
      </c>
      <c r="K1282" s="138">
        <v>345.245046704</v>
      </c>
      <c r="L1282" s="192">
        <f t="shared" si="212"/>
        <v>0</v>
      </c>
      <c r="M1282" s="192">
        <f t="shared" si="213"/>
        <v>345.245046704</v>
      </c>
      <c r="N1282" s="192">
        <f t="shared" si="214"/>
        <v>0</v>
      </c>
      <c r="O1282" s="192">
        <v>11.40888265780073</v>
      </c>
      <c r="P1282" s="192">
        <f t="shared" si="215"/>
        <v>0</v>
      </c>
      <c r="Q1282" s="192">
        <f t="shared" si="216"/>
        <v>11.40888265780073</v>
      </c>
      <c r="R1282" s="192">
        <f t="shared" si="217"/>
        <v>0</v>
      </c>
      <c r="S1282" s="192">
        <f t="shared" si="218"/>
        <v>0</v>
      </c>
      <c r="T1282" s="192">
        <f t="shared" si="219"/>
        <v>356.65392936180075</v>
      </c>
      <c r="U1282" s="192">
        <f t="shared" si="220"/>
        <v>0</v>
      </c>
    </row>
    <row r="1283" spans="1:21" s="137" customFormat="1" ht="12">
      <c r="A1283" s="161">
        <v>3138</v>
      </c>
      <c r="B1283" s="161" t="s">
        <v>396</v>
      </c>
      <c r="C1283" s="161" t="s">
        <v>397</v>
      </c>
      <c r="D1283" s="161" t="s">
        <v>679</v>
      </c>
      <c r="E1283" s="161" t="s">
        <v>271</v>
      </c>
      <c r="F1283" s="192">
        <v>55.749016494199999</v>
      </c>
      <c r="G1283" s="192">
        <v>0</v>
      </c>
      <c r="H1283" s="192">
        <v>0</v>
      </c>
      <c r="I1283" s="193">
        <f t="shared" si="210"/>
        <v>0</v>
      </c>
      <c r="J1283" s="193">
        <f t="shared" si="211"/>
        <v>0</v>
      </c>
      <c r="K1283" s="138">
        <v>1991.7370102699999</v>
      </c>
      <c r="L1283" s="192">
        <f t="shared" si="212"/>
        <v>1991.7370102699999</v>
      </c>
      <c r="M1283" s="192">
        <f t="shared" si="213"/>
        <v>0</v>
      </c>
      <c r="N1283" s="192">
        <f t="shared" si="214"/>
        <v>0</v>
      </c>
      <c r="O1283" s="192">
        <v>317.25361340137346</v>
      </c>
      <c r="P1283" s="192">
        <f t="shared" si="215"/>
        <v>317.25361340137346</v>
      </c>
      <c r="Q1283" s="192">
        <f t="shared" si="216"/>
        <v>0</v>
      </c>
      <c r="R1283" s="192">
        <f t="shared" si="217"/>
        <v>0</v>
      </c>
      <c r="S1283" s="192">
        <f t="shared" si="218"/>
        <v>2308.9906236713732</v>
      </c>
      <c r="T1283" s="192">
        <f t="shared" si="219"/>
        <v>0</v>
      </c>
      <c r="U1283" s="192">
        <f t="shared" si="220"/>
        <v>0</v>
      </c>
    </row>
    <row r="1284" spans="1:21" s="137" customFormat="1" ht="12">
      <c r="A1284" s="161">
        <v>3139</v>
      </c>
      <c r="B1284" s="161" t="s">
        <v>396</v>
      </c>
      <c r="C1284" s="161" t="s">
        <v>397</v>
      </c>
      <c r="D1284" s="161" t="s">
        <v>680</v>
      </c>
      <c r="E1284" s="161" t="s">
        <v>271</v>
      </c>
      <c r="F1284" s="192">
        <v>22.365151121099998</v>
      </c>
      <c r="G1284" s="192">
        <v>0</v>
      </c>
      <c r="H1284" s="192">
        <v>0</v>
      </c>
      <c r="I1284" s="193">
        <f t="shared" si="210"/>
        <v>0</v>
      </c>
      <c r="J1284" s="193">
        <f t="shared" si="211"/>
        <v>0</v>
      </c>
      <c r="K1284" s="138">
        <v>0</v>
      </c>
      <c r="L1284" s="192">
        <f t="shared" si="212"/>
        <v>0</v>
      </c>
      <c r="M1284" s="192">
        <f t="shared" si="213"/>
        <v>0</v>
      </c>
      <c r="N1284" s="192">
        <f t="shared" si="214"/>
        <v>0</v>
      </c>
      <c r="O1284" s="192">
        <v>816.82787005021748</v>
      </c>
      <c r="P1284" s="192">
        <f t="shared" si="215"/>
        <v>816.82787005021748</v>
      </c>
      <c r="Q1284" s="192">
        <f t="shared" si="216"/>
        <v>0</v>
      </c>
      <c r="R1284" s="192">
        <f t="shared" si="217"/>
        <v>0</v>
      </c>
      <c r="S1284" s="192">
        <f t="shared" si="218"/>
        <v>816.82787005021748</v>
      </c>
      <c r="T1284" s="192">
        <f t="shared" si="219"/>
        <v>0</v>
      </c>
      <c r="U1284" s="192">
        <f t="shared" si="220"/>
        <v>0</v>
      </c>
    </row>
    <row r="1285" spans="1:21" s="137" customFormat="1" ht="12">
      <c r="A1285" s="161">
        <v>3140</v>
      </c>
      <c r="B1285" s="161" t="s">
        <v>396</v>
      </c>
      <c r="C1285" s="161" t="s">
        <v>397</v>
      </c>
      <c r="D1285" s="161" t="s">
        <v>676</v>
      </c>
      <c r="E1285" s="161" t="s">
        <v>271</v>
      </c>
      <c r="F1285" s="192">
        <v>25.9906056226</v>
      </c>
      <c r="G1285" s="192">
        <v>0</v>
      </c>
      <c r="H1285" s="192">
        <v>0</v>
      </c>
      <c r="I1285" s="193">
        <f t="shared" si="210"/>
        <v>0</v>
      </c>
      <c r="J1285" s="193">
        <f t="shared" si="211"/>
        <v>0</v>
      </c>
      <c r="K1285" s="138">
        <v>640.25813375600001</v>
      </c>
      <c r="L1285" s="192">
        <f t="shared" si="212"/>
        <v>640.25813375600001</v>
      </c>
      <c r="M1285" s="192">
        <f t="shared" si="213"/>
        <v>0</v>
      </c>
      <c r="N1285" s="192">
        <f t="shared" si="214"/>
        <v>0</v>
      </c>
      <c r="O1285" s="192">
        <v>135.08770451489724</v>
      </c>
      <c r="P1285" s="192">
        <f t="shared" si="215"/>
        <v>135.08770451489724</v>
      </c>
      <c r="Q1285" s="192">
        <f t="shared" si="216"/>
        <v>0</v>
      </c>
      <c r="R1285" s="192">
        <f t="shared" si="217"/>
        <v>0</v>
      </c>
      <c r="S1285" s="192">
        <f t="shared" si="218"/>
        <v>775.34583827089727</v>
      </c>
      <c r="T1285" s="192">
        <f t="shared" si="219"/>
        <v>0</v>
      </c>
      <c r="U1285" s="192">
        <f t="shared" si="220"/>
        <v>0</v>
      </c>
    </row>
    <row r="1286" spans="1:21" s="137" customFormat="1" ht="12">
      <c r="A1286" s="161">
        <v>3141</v>
      </c>
      <c r="B1286" s="161" t="s">
        <v>396</v>
      </c>
      <c r="C1286" s="161" t="s">
        <v>397</v>
      </c>
      <c r="D1286" s="161" t="s">
        <v>678</v>
      </c>
      <c r="E1286" s="161" t="s">
        <v>271</v>
      </c>
      <c r="F1286" s="192">
        <v>14.6912522123</v>
      </c>
      <c r="G1286" s="192">
        <v>0</v>
      </c>
      <c r="H1286" s="192">
        <v>0</v>
      </c>
      <c r="I1286" s="193">
        <f t="shared" si="210"/>
        <v>0</v>
      </c>
      <c r="J1286" s="193">
        <f t="shared" si="211"/>
        <v>0</v>
      </c>
      <c r="K1286" s="138">
        <v>600.39150043699999</v>
      </c>
      <c r="L1286" s="192">
        <f t="shared" si="212"/>
        <v>600.39150043699999</v>
      </c>
      <c r="M1286" s="192">
        <f t="shared" si="213"/>
        <v>0</v>
      </c>
      <c r="N1286" s="192">
        <f t="shared" si="214"/>
        <v>0</v>
      </c>
      <c r="O1286" s="192">
        <v>54.99491462120104</v>
      </c>
      <c r="P1286" s="192">
        <f t="shared" si="215"/>
        <v>54.99491462120104</v>
      </c>
      <c r="Q1286" s="192">
        <f t="shared" si="216"/>
        <v>0</v>
      </c>
      <c r="R1286" s="192">
        <f t="shared" si="217"/>
        <v>0</v>
      </c>
      <c r="S1286" s="192">
        <f t="shared" si="218"/>
        <v>655.38641505820101</v>
      </c>
      <c r="T1286" s="192">
        <f t="shared" si="219"/>
        <v>0</v>
      </c>
      <c r="U1286" s="192">
        <f t="shared" si="220"/>
        <v>0</v>
      </c>
    </row>
    <row r="1287" spans="1:21" s="137" customFormat="1" ht="12">
      <c r="A1287" s="161">
        <v>3142</v>
      </c>
      <c r="B1287" s="161" t="s">
        <v>396</v>
      </c>
      <c r="C1287" s="161" t="s">
        <v>397</v>
      </c>
      <c r="D1287" s="161" t="s">
        <v>634</v>
      </c>
      <c r="E1287" s="161" t="s">
        <v>271</v>
      </c>
      <c r="F1287" s="192">
        <v>14.7982261082</v>
      </c>
      <c r="G1287" s="192">
        <v>0</v>
      </c>
      <c r="H1287" s="192">
        <v>0</v>
      </c>
      <c r="I1287" s="193">
        <f t="shared" si="210"/>
        <v>0</v>
      </c>
      <c r="J1287" s="193">
        <f t="shared" si="211"/>
        <v>0</v>
      </c>
      <c r="K1287" s="138">
        <v>904.972580666</v>
      </c>
      <c r="L1287" s="192">
        <f t="shared" si="212"/>
        <v>904.972580666</v>
      </c>
      <c r="M1287" s="192">
        <f t="shared" si="213"/>
        <v>0</v>
      </c>
      <c r="N1287" s="192">
        <f t="shared" si="214"/>
        <v>0</v>
      </c>
      <c r="O1287" s="192">
        <v>183.8354462558444</v>
      </c>
      <c r="P1287" s="192">
        <f t="shared" si="215"/>
        <v>183.8354462558444</v>
      </c>
      <c r="Q1287" s="192">
        <f t="shared" si="216"/>
        <v>0</v>
      </c>
      <c r="R1287" s="192">
        <f t="shared" si="217"/>
        <v>0</v>
      </c>
      <c r="S1287" s="192">
        <f t="shared" si="218"/>
        <v>1088.8080269218444</v>
      </c>
      <c r="T1287" s="192">
        <f t="shared" si="219"/>
        <v>0</v>
      </c>
      <c r="U1287" s="192">
        <f t="shared" si="220"/>
        <v>0</v>
      </c>
    </row>
    <row r="1288" spans="1:21" s="137" customFormat="1" ht="12">
      <c r="A1288" s="161">
        <v>3201</v>
      </c>
      <c r="B1288" s="161" t="s">
        <v>396</v>
      </c>
      <c r="C1288" s="161" t="s">
        <v>455</v>
      </c>
      <c r="D1288" s="161" t="s">
        <v>682</v>
      </c>
      <c r="E1288" s="161" t="s">
        <v>130</v>
      </c>
      <c r="F1288" s="192">
        <v>99.302460952999994</v>
      </c>
      <c r="G1288" s="192">
        <v>99.302460952999994</v>
      </c>
      <c r="H1288" s="192">
        <v>0</v>
      </c>
      <c r="I1288" s="193">
        <f t="shared" si="210"/>
        <v>1</v>
      </c>
      <c r="J1288" s="193">
        <f t="shared" si="211"/>
        <v>0</v>
      </c>
      <c r="K1288" s="138">
        <v>6747</v>
      </c>
      <c r="L1288" s="192">
        <f t="shared" si="212"/>
        <v>0</v>
      </c>
      <c r="M1288" s="192">
        <f t="shared" si="213"/>
        <v>6747</v>
      </c>
      <c r="N1288" s="192">
        <f t="shared" si="214"/>
        <v>0</v>
      </c>
      <c r="O1288" s="192">
        <v>520.86312235624644</v>
      </c>
      <c r="P1288" s="192">
        <f t="shared" si="215"/>
        <v>0</v>
      </c>
      <c r="Q1288" s="192">
        <f t="shared" si="216"/>
        <v>520.86312235624644</v>
      </c>
      <c r="R1288" s="192">
        <f t="shared" si="217"/>
        <v>0</v>
      </c>
      <c r="S1288" s="192">
        <f t="shared" si="218"/>
        <v>0</v>
      </c>
      <c r="T1288" s="192">
        <f t="shared" si="219"/>
        <v>7267.8631223562461</v>
      </c>
      <c r="U1288" s="192">
        <f t="shared" si="220"/>
        <v>0</v>
      </c>
    </row>
    <row r="1289" spans="1:21" s="137" customFormat="1" ht="12">
      <c r="A1289" s="161">
        <v>3202</v>
      </c>
      <c r="B1289" s="161" t="s">
        <v>396</v>
      </c>
      <c r="C1289" s="161" t="s">
        <v>455</v>
      </c>
      <c r="D1289" s="161" t="s">
        <v>682</v>
      </c>
      <c r="E1289" s="161" t="s">
        <v>130</v>
      </c>
      <c r="F1289" s="192">
        <v>120.123002124</v>
      </c>
      <c r="G1289" s="192">
        <v>120.123002124</v>
      </c>
      <c r="H1289" s="192">
        <v>0</v>
      </c>
      <c r="I1289" s="193">
        <f t="shared" si="210"/>
        <v>1</v>
      </c>
      <c r="J1289" s="193">
        <f t="shared" si="211"/>
        <v>0</v>
      </c>
      <c r="K1289" s="138">
        <v>6534</v>
      </c>
      <c r="L1289" s="192">
        <f t="shared" si="212"/>
        <v>0</v>
      </c>
      <c r="M1289" s="192">
        <f t="shared" si="213"/>
        <v>6534</v>
      </c>
      <c r="N1289" s="192">
        <f t="shared" si="214"/>
        <v>0</v>
      </c>
      <c r="O1289" s="192">
        <v>567.60026507842588</v>
      </c>
      <c r="P1289" s="192">
        <f t="shared" si="215"/>
        <v>0</v>
      </c>
      <c r="Q1289" s="192">
        <f t="shared" si="216"/>
        <v>567.60026507842588</v>
      </c>
      <c r="R1289" s="192">
        <f t="shared" si="217"/>
        <v>0</v>
      </c>
      <c r="S1289" s="192">
        <f t="shared" si="218"/>
        <v>0</v>
      </c>
      <c r="T1289" s="192">
        <f t="shared" si="219"/>
        <v>7101.6002650784258</v>
      </c>
      <c r="U1289" s="192">
        <f t="shared" si="220"/>
        <v>0</v>
      </c>
    </row>
    <row r="1290" spans="1:21" s="137" customFormat="1" ht="12">
      <c r="A1290" s="161">
        <v>3203</v>
      </c>
      <c r="B1290" s="161" t="s">
        <v>396</v>
      </c>
      <c r="C1290" s="161" t="s">
        <v>455</v>
      </c>
      <c r="D1290" s="161" t="s">
        <v>682</v>
      </c>
      <c r="E1290" s="161" t="s">
        <v>130</v>
      </c>
      <c r="F1290" s="192">
        <v>67.014543211100005</v>
      </c>
      <c r="G1290" s="192">
        <v>67.014543211100005</v>
      </c>
      <c r="H1290" s="192">
        <v>0</v>
      </c>
      <c r="I1290" s="193">
        <f t="shared" ref="I1290:I1353" si="221">IF(G1290&gt;0,G1290/F1290,0)</f>
        <v>1</v>
      </c>
      <c r="J1290" s="193">
        <f t="shared" ref="J1290:J1353" si="222">IF(E1290="Greenfield",1-I1290,0)</f>
        <v>0</v>
      </c>
      <c r="K1290" s="138">
        <v>3980</v>
      </c>
      <c r="L1290" s="192">
        <f t="shared" ref="L1290:L1353" si="223">IF($E1290="Established",$K1290,0)</f>
        <v>0</v>
      </c>
      <c r="M1290" s="192">
        <f t="shared" ref="M1290:M1353" si="224">IF($E1290="Greenfield",$K1290*I1290,0)</f>
        <v>3980</v>
      </c>
      <c r="N1290" s="192">
        <f t="shared" ref="N1290:N1353" si="225">IF($E1290="Greenfield",$K1290*J1290,0)</f>
        <v>0</v>
      </c>
      <c r="O1290" s="192">
        <v>405.41391351786854</v>
      </c>
      <c r="P1290" s="192">
        <f t="shared" ref="P1290:P1353" si="226">IF($E1290="Established",$O1290,0)</f>
        <v>0</v>
      </c>
      <c r="Q1290" s="192">
        <f t="shared" ref="Q1290:Q1353" si="227">IF($E1290="Greenfield",$O1290*I1290,0)</f>
        <v>405.41391351786854</v>
      </c>
      <c r="R1290" s="192">
        <f t="shared" ref="R1290:R1353" si="228">IF($E1290="Greenfield",$O1290*J1290,0)</f>
        <v>0</v>
      </c>
      <c r="S1290" s="192">
        <f t="shared" ref="S1290:S1353" si="229">L1290+P1290</f>
        <v>0</v>
      </c>
      <c r="T1290" s="192">
        <f t="shared" ref="T1290:T1353" si="230">M1290+Q1290</f>
        <v>4385.4139135178684</v>
      </c>
      <c r="U1290" s="192">
        <f t="shared" ref="U1290:U1353" si="231">N1290+R1290</f>
        <v>0</v>
      </c>
    </row>
    <row r="1291" spans="1:21" s="137" customFormat="1" ht="12">
      <c r="A1291" s="161">
        <v>3204</v>
      </c>
      <c r="B1291" s="161" t="s">
        <v>396</v>
      </c>
      <c r="C1291" s="161" t="s">
        <v>455</v>
      </c>
      <c r="D1291" s="161" t="s">
        <v>682</v>
      </c>
      <c r="E1291" s="161" t="s">
        <v>130</v>
      </c>
      <c r="F1291" s="192">
        <v>28.069795675999998</v>
      </c>
      <c r="G1291" s="192">
        <v>28.069795675999998</v>
      </c>
      <c r="H1291" s="192">
        <v>0</v>
      </c>
      <c r="I1291" s="193">
        <f t="shared" si="221"/>
        <v>1</v>
      </c>
      <c r="J1291" s="193">
        <f t="shared" si="222"/>
        <v>0</v>
      </c>
      <c r="K1291" s="138">
        <v>885</v>
      </c>
      <c r="L1291" s="192">
        <f t="shared" si="223"/>
        <v>0</v>
      </c>
      <c r="M1291" s="192">
        <f t="shared" si="224"/>
        <v>885</v>
      </c>
      <c r="N1291" s="192">
        <f t="shared" si="225"/>
        <v>0</v>
      </c>
      <c r="O1291" s="192">
        <v>76.436554767000004</v>
      </c>
      <c r="P1291" s="192">
        <f t="shared" si="226"/>
        <v>0</v>
      </c>
      <c r="Q1291" s="192">
        <f t="shared" si="227"/>
        <v>76.436554767000004</v>
      </c>
      <c r="R1291" s="192">
        <f t="shared" si="228"/>
        <v>0</v>
      </c>
      <c r="S1291" s="192">
        <f t="shared" si="229"/>
        <v>0</v>
      </c>
      <c r="T1291" s="192">
        <f t="shared" si="230"/>
        <v>961.43655476699996</v>
      </c>
      <c r="U1291" s="192">
        <f t="shared" si="231"/>
        <v>0</v>
      </c>
    </row>
    <row r="1292" spans="1:21" s="137" customFormat="1" ht="12">
      <c r="A1292" s="161">
        <v>3205</v>
      </c>
      <c r="B1292" s="161" t="s">
        <v>396</v>
      </c>
      <c r="C1292" s="161" t="s">
        <v>455</v>
      </c>
      <c r="D1292" s="161" t="s">
        <v>682</v>
      </c>
      <c r="E1292" s="161" t="s">
        <v>130</v>
      </c>
      <c r="F1292" s="192">
        <v>109.755388525</v>
      </c>
      <c r="G1292" s="192">
        <v>109.755388525</v>
      </c>
      <c r="H1292" s="192">
        <v>0</v>
      </c>
      <c r="I1292" s="193">
        <f t="shared" si="221"/>
        <v>1</v>
      </c>
      <c r="J1292" s="193">
        <f t="shared" si="222"/>
        <v>0</v>
      </c>
      <c r="K1292" s="138">
        <v>4678</v>
      </c>
      <c r="L1292" s="192">
        <f t="shared" si="223"/>
        <v>0</v>
      </c>
      <c r="M1292" s="192">
        <f t="shared" si="224"/>
        <v>4678</v>
      </c>
      <c r="N1292" s="192">
        <f t="shared" si="225"/>
        <v>0</v>
      </c>
      <c r="O1292" s="192">
        <v>702.07764654814821</v>
      </c>
      <c r="P1292" s="192">
        <f t="shared" si="226"/>
        <v>0</v>
      </c>
      <c r="Q1292" s="192">
        <f t="shared" si="227"/>
        <v>702.07764654814821</v>
      </c>
      <c r="R1292" s="192">
        <f t="shared" si="228"/>
        <v>0</v>
      </c>
      <c r="S1292" s="192">
        <f t="shared" si="229"/>
        <v>0</v>
      </c>
      <c r="T1292" s="192">
        <f t="shared" si="230"/>
        <v>5380.0776465481486</v>
      </c>
      <c r="U1292" s="192">
        <f t="shared" si="231"/>
        <v>0</v>
      </c>
    </row>
    <row r="1293" spans="1:21" s="137" customFormat="1" ht="12">
      <c r="A1293" s="161">
        <v>3206</v>
      </c>
      <c r="B1293" s="161" t="s">
        <v>396</v>
      </c>
      <c r="C1293" s="161" t="s">
        <v>397</v>
      </c>
      <c r="D1293" s="161" t="s">
        <v>681</v>
      </c>
      <c r="E1293" s="161" t="s">
        <v>130</v>
      </c>
      <c r="F1293" s="192">
        <v>27.788035772499999</v>
      </c>
      <c r="G1293" s="192">
        <v>27.788035772499999</v>
      </c>
      <c r="H1293" s="192">
        <v>0</v>
      </c>
      <c r="I1293" s="193">
        <f t="shared" si="221"/>
        <v>1</v>
      </c>
      <c r="J1293" s="193">
        <f t="shared" si="222"/>
        <v>0</v>
      </c>
      <c r="K1293" s="138">
        <v>915.36803773400004</v>
      </c>
      <c r="L1293" s="192">
        <f t="shared" si="223"/>
        <v>0</v>
      </c>
      <c r="M1293" s="192">
        <f t="shared" si="224"/>
        <v>915.36803773400004</v>
      </c>
      <c r="N1293" s="192">
        <f t="shared" si="225"/>
        <v>0</v>
      </c>
      <c r="O1293" s="192">
        <v>209.09778231440006</v>
      </c>
      <c r="P1293" s="192">
        <f t="shared" si="226"/>
        <v>0</v>
      </c>
      <c r="Q1293" s="192">
        <f t="shared" si="227"/>
        <v>209.09778231440006</v>
      </c>
      <c r="R1293" s="192">
        <f t="shared" si="228"/>
        <v>0</v>
      </c>
      <c r="S1293" s="192">
        <f t="shared" si="229"/>
        <v>0</v>
      </c>
      <c r="T1293" s="192">
        <f t="shared" si="230"/>
        <v>1124.4658200484</v>
      </c>
      <c r="U1293" s="192">
        <f t="shared" si="231"/>
        <v>0</v>
      </c>
    </row>
    <row r="1294" spans="1:21" s="137" customFormat="1" ht="12">
      <c r="A1294" s="161">
        <v>3207</v>
      </c>
      <c r="B1294" s="161" t="s">
        <v>396</v>
      </c>
      <c r="C1294" s="161" t="s">
        <v>397</v>
      </c>
      <c r="D1294" s="161" t="s">
        <v>681</v>
      </c>
      <c r="E1294" s="161" t="s">
        <v>130</v>
      </c>
      <c r="F1294" s="192">
        <v>32.138079764099999</v>
      </c>
      <c r="G1294" s="192">
        <v>32.138079764099999</v>
      </c>
      <c r="H1294" s="192">
        <v>0</v>
      </c>
      <c r="I1294" s="193">
        <f t="shared" si="221"/>
        <v>1</v>
      </c>
      <c r="J1294" s="193">
        <f t="shared" si="222"/>
        <v>0</v>
      </c>
      <c r="K1294" s="138">
        <v>1161.71370217</v>
      </c>
      <c r="L1294" s="192">
        <f t="shared" si="223"/>
        <v>0</v>
      </c>
      <c r="M1294" s="192">
        <f t="shared" si="224"/>
        <v>1161.71370217</v>
      </c>
      <c r="N1294" s="192">
        <f t="shared" si="225"/>
        <v>0</v>
      </c>
      <c r="O1294" s="192">
        <v>40.811933685362504</v>
      </c>
      <c r="P1294" s="192">
        <f t="shared" si="226"/>
        <v>0</v>
      </c>
      <c r="Q1294" s="192">
        <f t="shared" si="227"/>
        <v>40.811933685362504</v>
      </c>
      <c r="R1294" s="192">
        <f t="shared" si="228"/>
        <v>0</v>
      </c>
      <c r="S1294" s="192">
        <f t="shared" si="229"/>
        <v>0</v>
      </c>
      <c r="T1294" s="192">
        <f t="shared" si="230"/>
        <v>1202.5256358553625</v>
      </c>
      <c r="U1294" s="192">
        <f t="shared" si="231"/>
        <v>0</v>
      </c>
    </row>
    <row r="1295" spans="1:21" s="137" customFormat="1" ht="12">
      <c r="A1295" s="161">
        <v>3208</v>
      </c>
      <c r="B1295" s="161" t="s">
        <v>396</v>
      </c>
      <c r="C1295" s="161" t="s">
        <v>397</v>
      </c>
      <c r="D1295" s="161" t="s">
        <v>681</v>
      </c>
      <c r="E1295" s="161" t="s">
        <v>130</v>
      </c>
      <c r="F1295" s="192">
        <v>30.988212747799999</v>
      </c>
      <c r="G1295" s="192">
        <v>30.988212747799999</v>
      </c>
      <c r="H1295" s="192">
        <v>0</v>
      </c>
      <c r="I1295" s="193">
        <f t="shared" si="221"/>
        <v>1</v>
      </c>
      <c r="J1295" s="193">
        <f t="shared" si="222"/>
        <v>0</v>
      </c>
      <c r="K1295" s="138">
        <v>729.02687917799994</v>
      </c>
      <c r="L1295" s="192">
        <f t="shared" si="223"/>
        <v>0</v>
      </c>
      <c r="M1295" s="192">
        <f t="shared" si="224"/>
        <v>729.02687917799994</v>
      </c>
      <c r="N1295" s="192">
        <f t="shared" si="225"/>
        <v>0</v>
      </c>
      <c r="O1295" s="192">
        <v>253.97304078819937</v>
      </c>
      <c r="P1295" s="192">
        <f t="shared" si="226"/>
        <v>0</v>
      </c>
      <c r="Q1295" s="192">
        <f t="shared" si="227"/>
        <v>253.97304078819937</v>
      </c>
      <c r="R1295" s="192">
        <f t="shared" si="228"/>
        <v>0</v>
      </c>
      <c r="S1295" s="192">
        <f t="shared" si="229"/>
        <v>0</v>
      </c>
      <c r="T1295" s="192">
        <f t="shared" si="230"/>
        <v>982.99991996619929</v>
      </c>
      <c r="U1295" s="192">
        <f t="shared" si="231"/>
        <v>0</v>
      </c>
    </row>
    <row r="1296" spans="1:21" s="137" customFormat="1" ht="12">
      <c r="A1296" s="161">
        <v>3209</v>
      </c>
      <c r="B1296" s="161" t="s">
        <v>396</v>
      </c>
      <c r="C1296" s="161" t="s">
        <v>397</v>
      </c>
      <c r="D1296" s="161" t="s">
        <v>683</v>
      </c>
      <c r="E1296" s="161" t="s">
        <v>130</v>
      </c>
      <c r="F1296" s="192">
        <v>18.4244737579</v>
      </c>
      <c r="G1296" s="192">
        <v>8.80631297483</v>
      </c>
      <c r="H1296" s="192">
        <v>9.6181607830699996</v>
      </c>
      <c r="I1296" s="193">
        <f t="shared" si="221"/>
        <v>0.47796822262313199</v>
      </c>
      <c r="J1296" s="193">
        <f t="shared" si="222"/>
        <v>0.52203177737686801</v>
      </c>
      <c r="K1296" s="138">
        <v>0</v>
      </c>
      <c r="L1296" s="192">
        <f t="shared" si="223"/>
        <v>0</v>
      </c>
      <c r="M1296" s="192">
        <f t="shared" si="224"/>
        <v>0</v>
      </c>
      <c r="N1296" s="192">
        <f t="shared" si="225"/>
        <v>0</v>
      </c>
      <c r="O1296" s="192">
        <v>3202.0222404878195</v>
      </c>
      <c r="P1296" s="192">
        <f t="shared" si="226"/>
        <v>0</v>
      </c>
      <c r="Q1296" s="192">
        <f t="shared" si="227"/>
        <v>1530.464879085702</v>
      </c>
      <c r="R1296" s="192">
        <f t="shared" si="228"/>
        <v>1671.5573614021175</v>
      </c>
      <c r="S1296" s="192">
        <f t="shared" si="229"/>
        <v>0</v>
      </c>
      <c r="T1296" s="192">
        <f t="shared" si="230"/>
        <v>1530.464879085702</v>
      </c>
      <c r="U1296" s="192">
        <f t="shared" si="231"/>
        <v>1671.5573614021175</v>
      </c>
    </row>
    <row r="1297" spans="1:21" s="137" customFormat="1" ht="12">
      <c r="A1297" s="161">
        <v>3210</v>
      </c>
      <c r="B1297" s="161" t="s">
        <v>396</v>
      </c>
      <c r="C1297" s="161" t="s">
        <v>397</v>
      </c>
      <c r="D1297" s="161" t="s">
        <v>683</v>
      </c>
      <c r="E1297" s="161" t="s">
        <v>130</v>
      </c>
      <c r="F1297" s="192">
        <v>27.606243301559999</v>
      </c>
      <c r="G1297" s="192">
        <v>7.975046239160001</v>
      </c>
      <c r="H1297" s="192">
        <v>19.631197062399998</v>
      </c>
      <c r="I1297" s="193">
        <f t="shared" si="221"/>
        <v>0.28888560287046877</v>
      </c>
      <c r="J1297" s="193">
        <f t="shared" si="222"/>
        <v>0.71111439712953128</v>
      </c>
      <c r="K1297" s="138">
        <v>0</v>
      </c>
      <c r="L1297" s="192">
        <f t="shared" si="223"/>
        <v>0</v>
      </c>
      <c r="M1297" s="192">
        <f t="shared" si="224"/>
        <v>0</v>
      </c>
      <c r="N1297" s="192">
        <f t="shared" si="225"/>
        <v>0</v>
      </c>
      <c r="O1297" s="192">
        <v>157.66632601085584</v>
      </c>
      <c r="P1297" s="192">
        <f t="shared" si="226"/>
        <v>0</v>
      </c>
      <c r="Q1297" s="192">
        <f t="shared" si="227"/>
        <v>45.547531642017958</v>
      </c>
      <c r="R1297" s="192">
        <f t="shared" si="228"/>
        <v>112.11879436883788</v>
      </c>
      <c r="S1297" s="192">
        <f t="shared" si="229"/>
        <v>0</v>
      </c>
      <c r="T1297" s="192">
        <f t="shared" si="230"/>
        <v>45.547531642017958</v>
      </c>
      <c r="U1297" s="192">
        <f t="shared" si="231"/>
        <v>112.11879436883788</v>
      </c>
    </row>
    <row r="1298" spans="1:21" s="137" customFormat="1" ht="12">
      <c r="A1298" s="161">
        <v>3211</v>
      </c>
      <c r="B1298" s="161" t="s">
        <v>396</v>
      </c>
      <c r="C1298" s="161" t="s">
        <v>397</v>
      </c>
      <c r="D1298" s="161" t="s">
        <v>683</v>
      </c>
      <c r="E1298" s="161" t="s">
        <v>130</v>
      </c>
      <c r="F1298" s="192">
        <v>17.075960356093997</v>
      </c>
      <c r="G1298" s="192">
        <v>4.9764382993998879E-2</v>
      </c>
      <c r="H1298" s="192">
        <v>17.026195973099998</v>
      </c>
      <c r="I1298" s="193">
        <f t="shared" si="221"/>
        <v>2.9142948306412047E-3</v>
      </c>
      <c r="J1298" s="193">
        <f t="shared" si="222"/>
        <v>0.99708570516935879</v>
      </c>
      <c r="K1298" s="138">
        <v>0</v>
      </c>
      <c r="L1298" s="192">
        <f t="shared" si="223"/>
        <v>0</v>
      </c>
      <c r="M1298" s="192">
        <f t="shared" si="224"/>
        <v>0</v>
      </c>
      <c r="N1298" s="192">
        <f t="shared" si="225"/>
        <v>0</v>
      </c>
      <c r="O1298" s="192">
        <v>106.37792371075614</v>
      </c>
      <c r="P1298" s="192">
        <f t="shared" si="226"/>
        <v>0</v>
      </c>
      <c r="Q1298" s="192">
        <f t="shared" si="227"/>
        <v>0.31001663316460104</v>
      </c>
      <c r="R1298" s="192">
        <f t="shared" si="228"/>
        <v>106.06790707759153</v>
      </c>
      <c r="S1298" s="192">
        <f t="shared" si="229"/>
        <v>0</v>
      </c>
      <c r="T1298" s="192">
        <f t="shared" si="230"/>
        <v>0.31001663316460104</v>
      </c>
      <c r="U1298" s="192">
        <f t="shared" si="231"/>
        <v>106.06790707759153</v>
      </c>
    </row>
    <row r="1299" spans="1:21" s="137" customFormat="1" ht="12">
      <c r="A1299" s="161">
        <v>3212</v>
      </c>
      <c r="B1299" s="161" t="s">
        <v>396</v>
      </c>
      <c r="C1299" s="161" t="s">
        <v>397</v>
      </c>
      <c r="D1299" s="161" t="s">
        <v>683</v>
      </c>
      <c r="E1299" s="161" t="s">
        <v>130</v>
      </c>
      <c r="F1299" s="192">
        <v>3.0341112809199999</v>
      </c>
      <c r="G1299" s="192">
        <v>0</v>
      </c>
      <c r="H1299" s="192">
        <v>3.0341112809199999</v>
      </c>
      <c r="I1299" s="193">
        <f t="shared" si="221"/>
        <v>0</v>
      </c>
      <c r="J1299" s="193">
        <f t="shared" si="222"/>
        <v>1</v>
      </c>
      <c r="K1299" s="138">
        <v>0</v>
      </c>
      <c r="L1299" s="192">
        <f t="shared" si="223"/>
        <v>0</v>
      </c>
      <c r="M1299" s="192">
        <f t="shared" si="224"/>
        <v>0</v>
      </c>
      <c r="N1299" s="192">
        <f t="shared" si="225"/>
        <v>0</v>
      </c>
      <c r="O1299" s="192">
        <v>0</v>
      </c>
      <c r="P1299" s="192">
        <f t="shared" si="226"/>
        <v>0</v>
      </c>
      <c r="Q1299" s="192">
        <f t="shared" si="227"/>
        <v>0</v>
      </c>
      <c r="R1299" s="192">
        <f t="shared" si="228"/>
        <v>0</v>
      </c>
      <c r="S1299" s="192">
        <f t="shared" si="229"/>
        <v>0</v>
      </c>
      <c r="T1299" s="192">
        <f t="shared" si="230"/>
        <v>0</v>
      </c>
      <c r="U1299" s="192">
        <f t="shared" si="231"/>
        <v>0</v>
      </c>
    </row>
    <row r="1300" spans="1:21" s="137" customFormat="1" ht="12">
      <c r="A1300" s="161">
        <v>3213</v>
      </c>
      <c r="B1300" s="161" t="s">
        <v>396</v>
      </c>
      <c r="C1300" s="161" t="s">
        <v>397</v>
      </c>
      <c r="D1300" s="161" t="s">
        <v>683</v>
      </c>
      <c r="E1300" s="161" t="s">
        <v>130</v>
      </c>
      <c r="F1300" s="192">
        <v>13.497197478</v>
      </c>
      <c r="G1300" s="192">
        <v>0</v>
      </c>
      <c r="H1300" s="192">
        <v>13.497197478</v>
      </c>
      <c r="I1300" s="193">
        <f t="shared" si="221"/>
        <v>0</v>
      </c>
      <c r="J1300" s="193">
        <f t="shared" si="222"/>
        <v>1</v>
      </c>
      <c r="K1300" s="138">
        <v>63.069941814099998</v>
      </c>
      <c r="L1300" s="192">
        <f t="shared" si="223"/>
        <v>0</v>
      </c>
      <c r="M1300" s="192">
        <f t="shared" si="224"/>
        <v>0</v>
      </c>
      <c r="N1300" s="192">
        <f t="shared" si="225"/>
        <v>63.069941814099998</v>
      </c>
      <c r="O1300" s="192">
        <v>60.698215068721019</v>
      </c>
      <c r="P1300" s="192">
        <f t="shared" si="226"/>
        <v>0</v>
      </c>
      <c r="Q1300" s="192">
        <f t="shared" si="227"/>
        <v>0</v>
      </c>
      <c r="R1300" s="192">
        <f t="shared" si="228"/>
        <v>60.698215068721019</v>
      </c>
      <c r="S1300" s="192">
        <f t="shared" si="229"/>
        <v>0</v>
      </c>
      <c r="T1300" s="192">
        <f t="shared" si="230"/>
        <v>0</v>
      </c>
      <c r="U1300" s="192">
        <f t="shared" si="231"/>
        <v>123.76815688282102</v>
      </c>
    </row>
    <row r="1301" spans="1:21" s="137" customFormat="1" ht="12">
      <c r="A1301" s="161">
        <v>3214</v>
      </c>
      <c r="B1301" s="161" t="s">
        <v>396</v>
      </c>
      <c r="C1301" s="161" t="s">
        <v>397</v>
      </c>
      <c r="D1301" s="161" t="s">
        <v>683</v>
      </c>
      <c r="E1301" s="161" t="s">
        <v>130</v>
      </c>
      <c r="F1301" s="192">
        <v>19.728341648245102</v>
      </c>
      <c r="G1301" s="192">
        <v>1.0685663545100255E-2</v>
      </c>
      <c r="H1301" s="192">
        <v>19.717655984700002</v>
      </c>
      <c r="I1301" s="193">
        <f t="shared" si="221"/>
        <v>5.4164023188694001E-4</v>
      </c>
      <c r="J1301" s="193">
        <f t="shared" si="222"/>
        <v>0.99945835976811304</v>
      </c>
      <c r="K1301" s="138">
        <v>106.545338599</v>
      </c>
      <c r="L1301" s="192">
        <f t="shared" si="223"/>
        <v>0</v>
      </c>
      <c r="M1301" s="192">
        <f t="shared" si="224"/>
        <v>5.7709241905234902E-2</v>
      </c>
      <c r="N1301" s="192">
        <f t="shared" si="225"/>
        <v>106.48762935709476</v>
      </c>
      <c r="O1301" s="192">
        <v>2366.4600518973498</v>
      </c>
      <c r="P1301" s="192">
        <f t="shared" si="226"/>
        <v>0</v>
      </c>
      <c r="Q1301" s="192">
        <f t="shared" si="227"/>
        <v>1.2817699712608606</v>
      </c>
      <c r="R1301" s="192">
        <f t="shared" si="228"/>
        <v>2365.1782819260889</v>
      </c>
      <c r="S1301" s="192">
        <f t="shared" si="229"/>
        <v>0</v>
      </c>
      <c r="T1301" s="192">
        <f t="shared" si="230"/>
        <v>1.3394792131660955</v>
      </c>
      <c r="U1301" s="192">
        <f t="shared" si="231"/>
        <v>2471.6659112831835</v>
      </c>
    </row>
    <row r="1302" spans="1:21" s="137" customFormat="1" ht="12">
      <c r="A1302" s="161">
        <v>3215</v>
      </c>
      <c r="B1302" s="161" t="s">
        <v>396</v>
      </c>
      <c r="C1302" s="161" t="s">
        <v>397</v>
      </c>
      <c r="D1302" s="161" t="s">
        <v>684</v>
      </c>
      <c r="E1302" s="161" t="s">
        <v>130</v>
      </c>
      <c r="F1302" s="192">
        <v>26.96668778837228</v>
      </c>
      <c r="G1302" s="192">
        <v>26.966637407299999</v>
      </c>
      <c r="H1302" s="192">
        <v>5.0381072280300002E-5</v>
      </c>
      <c r="I1302" s="193">
        <f t="shared" si="221"/>
        <v>0.99999813172931451</v>
      </c>
      <c r="J1302" s="193">
        <f t="shared" si="222"/>
        <v>1.8682706854900033E-6</v>
      </c>
      <c r="K1302" s="138">
        <v>995.87738153600003</v>
      </c>
      <c r="L1302" s="192">
        <f t="shared" si="223"/>
        <v>0</v>
      </c>
      <c r="M1302" s="192">
        <f t="shared" si="224"/>
        <v>995.87552096748175</v>
      </c>
      <c r="N1302" s="192">
        <f t="shared" si="225"/>
        <v>1.8605685182662523E-3</v>
      </c>
      <c r="O1302" s="192">
        <v>96.144798191211763</v>
      </c>
      <c r="P1302" s="192">
        <f t="shared" si="226"/>
        <v>0</v>
      </c>
      <c r="Q1302" s="192">
        <f t="shared" si="227"/>
        <v>96.144618566703741</v>
      </c>
      <c r="R1302" s="192">
        <f t="shared" si="228"/>
        <v>1.7962450802299322E-4</v>
      </c>
      <c r="S1302" s="192">
        <f t="shared" si="229"/>
        <v>0</v>
      </c>
      <c r="T1302" s="192">
        <f t="shared" si="230"/>
        <v>1092.0201395341855</v>
      </c>
      <c r="U1302" s="192">
        <f t="shared" si="231"/>
        <v>2.0401930262892456E-3</v>
      </c>
    </row>
    <row r="1303" spans="1:21" s="137" customFormat="1" ht="12">
      <c r="A1303" s="161">
        <v>3216</v>
      </c>
      <c r="B1303" s="161" t="s">
        <v>396</v>
      </c>
      <c r="C1303" s="161" t="s">
        <v>397</v>
      </c>
      <c r="D1303" s="161" t="s">
        <v>684</v>
      </c>
      <c r="E1303" s="161" t="s">
        <v>130</v>
      </c>
      <c r="F1303" s="192">
        <v>70.099428216099994</v>
      </c>
      <c r="G1303" s="192">
        <v>70.099428216099994</v>
      </c>
      <c r="H1303" s="192">
        <v>0</v>
      </c>
      <c r="I1303" s="193">
        <f t="shared" si="221"/>
        <v>1</v>
      </c>
      <c r="J1303" s="193">
        <f t="shared" si="222"/>
        <v>0</v>
      </c>
      <c r="K1303" s="138">
        <v>2101.5753755800001</v>
      </c>
      <c r="L1303" s="192">
        <f t="shared" si="223"/>
        <v>0</v>
      </c>
      <c r="M1303" s="192">
        <f t="shared" si="224"/>
        <v>2101.5753755800001</v>
      </c>
      <c r="N1303" s="192">
        <f t="shared" si="225"/>
        <v>0</v>
      </c>
      <c r="O1303" s="192">
        <v>459.39492517523661</v>
      </c>
      <c r="P1303" s="192">
        <f t="shared" si="226"/>
        <v>0</v>
      </c>
      <c r="Q1303" s="192">
        <f t="shared" si="227"/>
        <v>459.39492517523661</v>
      </c>
      <c r="R1303" s="192">
        <f t="shared" si="228"/>
        <v>0</v>
      </c>
      <c r="S1303" s="192">
        <f t="shared" si="229"/>
        <v>0</v>
      </c>
      <c r="T1303" s="192">
        <f t="shared" si="230"/>
        <v>2560.9703007552366</v>
      </c>
      <c r="U1303" s="192">
        <f t="shared" si="231"/>
        <v>0</v>
      </c>
    </row>
    <row r="1304" spans="1:21" s="137" customFormat="1" ht="12">
      <c r="A1304" s="161">
        <v>3217</v>
      </c>
      <c r="B1304" s="161" t="s">
        <v>396</v>
      </c>
      <c r="C1304" s="161" t="s">
        <v>397</v>
      </c>
      <c r="D1304" s="161" t="s">
        <v>684</v>
      </c>
      <c r="E1304" s="161" t="s">
        <v>130</v>
      </c>
      <c r="F1304" s="192">
        <v>21.961662240799999</v>
      </c>
      <c r="G1304" s="192">
        <v>21.961662240799999</v>
      </c>
      <c r="H1304" s="192">
        <v>0</v>
      </c>
      <c r="I1304" s="193">
        <f t="shared" si="221"/>
        <v>1</v>
      </c>
      <c r="J1304" s="193">
        <f t="shared" si="222"/>
        <v>0</v>
      </c>
      <c r="K1304" s="138">
        <v>866.70061431099998</v>
      </c>
      <c r="L1304" s="192">
        <f t="shared" si="223"/>
        <v>0</v>
      </c>
      <c r="M1304" s="192">
        <f t="shared" si="224"/>
        <v>866.70061431099998</v>
      </c>
      <c r="N1304" s="192">
        <f t="shared" si="225"/>
        <v>0</v>
      </c>
      <c r="O1304" s="192">
        <v>174.48937181422698</v>
      </c>
      <c r="P1304" s="192">
        <f t="shared" si="226"/>
        <v>0</v>
      </c>
      <c r="Q1304" s="192">
        <f t="shared" si="227"/>
        <v>174.48937181422698</v>
      </c>
      <c r="R1304" s="192">
        <f t="shared" si="228"/>
        <v>0</v>
      </c>
      <c r="S1304" s="192">
        <f t="shared" si="229"/>
        <v>0</v>
      </c>
      <c r="T1304" s="192">
        <f t="shared" si="230"/>
        <v>1041.1899861252271</v>
      </c>
      <c r="U1304" s="192">
        <f t="shared" si="231"/>
        <v>0</v>
      </c>
    </row>
    <row r="1305" spans="1:21" s="137" customFormat="1" ht="12">
      <c r="A1305" s="161">
        <v>3218</v>
      </c>
      <c r="B1305" s="161" t="s">
        <v>396</v>
      </c>
      <c r="C1305" s="161" t="s">
        <v>397</v>
      </c>
      <c r="D1305" s="161" t="s">
        <v>684</v>
      </c>
      <c r="E1305" s="161" t="s">
        <v>130</v>
      </c>
      <c r="F1305" s="192">
        <v>34.985301205399999</v>
      </c>
      <c r="G1305" s="192">
        <v>34.985301205399999</v>
      </c>
      <c r="H1305" s="192">
        <v>0</v>
      </c>
      <c r="I1305" s="193">
        <f t="shared" si="221"/>
        <v>1</v>
      </c>
      <c r="J1305" s="193">
        <f t="shared" si="222"/>
        <v>0</v>
      </c>
      <c r="K1305" s="138">
        <v>1232.1619798700001</v>
      </c>
      <c r="L1305" s="192">
        <f t="shared" si="223"/>
        <v>0</v>
      </c>
      <c r="M1305" s="192">
        <f t="shared" si="224"/>
        <v>1232.1619798700001</v>
      </c>
      <c r="N1305" s="192">
        <f t="shared" si="225"/>
        <v>0</v>
      </c>
      <c r="O1305" s="192">
        <v>226.47404004160217</v>
      </c>
      <c r="P1305" s="192">
        <f t="shared" si="226"/>
        <v>0</v>
      </c>
      <c r="Q1305" s="192">
        <f t="shared" si="227"/>
        <v>226.47404004160217</v>
      </c>
      <c r="R1305" s="192">
        <f t="shared" si="228"/>
        <v>0</v>
      </c>
      <c r="S1305" s="192">
        <f t="shared" si="229"/>
        <v>0</v>
      </c>
      <c r="T1305" s="192">
        <f t="shared" si="230"/>
        <v>1458.6360199116023</v>
      </c>
      <c r="U1305" s="192">
        <f t="shared" si="231"/>
        <v>0</v>
      </c>
    </row>
    <row r="1306" spans="1:21" s="137" customFormat="1" ht="12">
      <c r="A1306" s="161">
        <v>3219</v>
      </c>
      <c r="B1306" s="161" t="s">
        <v>396</v>
      </c>
      <c r="C1306" s="161" t="s">
        <v>455</v>
      </c>
      <c r="D1306" s="161" t="s">
        <v>685</v>
      </c>
      <c r="E1306" s="161" t="s">
        <v>130</v>
      </c>
      <c r="F1306" s="192">
        <v>14.727320307499999</v>
      </c>
      <c r="G1306" s="192">
        <v>14.727320307499999</v>
      </c>
      <c r="H1306" s="192">
        <v>0</v>
      </c>
      <c r="I1306" s="193">
        <f t="shared" si="221"/>
        <v>1</v>
      </c>
      <c r="J1306" s="193">
        <f t="shared" si="222"/>
        <v>0</v>
      </c>
      <c r="K1306" s="138">
        <v>0</v>
      </c>
      <c r="L1306" s="192">
        <f t="shared" si="223"/>
        <v>0</v>
      </c>
      <c r="M1306" s="192">
        <f t="shared" si="224"/>
        <v>0</v>
      </c>
      <c r="N1306" s="192">
        <f t="shared" si="225"/>
        <v>0</v>
      </c>
      <c r="O1306" s="192">
        <v>573.94821140914314</v>
      </c>
      <c r="P1306" s="192">
        <f t="shared" si="226"/>
        <v>0</v>
      </c>
      <c r="Q1306" s="192">
        <f t="shared" si="227"/>
        <v>573.94821140914314</v>
      </c>
      <c r="R1306" s="192">
        <f t="shared" si="228"/>
        <v>0</v>
      </c>
      <c r="S1306" s="192">
        <f t="shared" si="229"/>
        <v>0</v>
      </c>
      <c r="T1306" s="192">
        <f t="shared" si="230"/>
        <v>573.94821140914314</v>
      </c>
      <c r="U1306" s="192">
        <f t="shared" si="231"/>
        <v>0</v>
      </c>
    </row>
    <row r="1307" spans="1:21" s="137" customFormat="1" ht="12">
      <c r="A1307" s="161">
        <v>3220</v>
      </c>
      <c r="B1307" s="161" t="s">
        <v>396</v>
      </c>
      <c r="C1307" s="161" t="s">
        <v>455</v>
      </c>
      <c r="D1307" s="161" t="s">
        <v>686</v>
      </c>
      <c r="E1307" s="161" t="s">
        <v>130</v>
      </c>
      <c r="F1307" s="192">
        <v>13.6649259032</v>
      </c>
      <c r="G1307" s="192">
        <v>13.6649259032</v>
      </c>
      <c r="H1307" s="192">
        <v>0</v>
      </c>
      <c r="I1307" s="193">
        <f t="shared" si="221"/>
        <v>1</v>
      </c>
      <c r="J1307" s="193">
        <f t="shared" si="222"/>
        <v>0</v>
      </c>
      <c r="K1307" s="138">
        <v>0</v>
      </c>
      <c r="L1307" s="192">
        <f t="shared" si="223"/>
        <v>0</v>
      </c>
      <c r="M1307" s="192">
        <f t="shared" si="224"/>
        <v>0</v>
      </c>
      <c r="N1307" s="192">
        <f t="shared" si="225"/>
        <v>0</v>
      </c>
      <c r="O1307" s="192">
        <v>382.78790338276559</v>
      </c>
      <c r="P1307" s="192">
        <f t="shared" si="226"/>
        <v>0</v>
      </c>
      <c r="Q1307" s="192">
        <f t="shared" si="227"/>
        <v>382.78790338276559</v>
      </c>
      <c r="R1307" s="192">
        <f t="shared" si="228"/>
        <v>0</v>
      </c>
      <c r="S1307" s="192">
        <f t="shared" si="229"/>
        <v>0</v>
      </c>
      <c r="T1307" s="192">
        <f t="shared" si="230"/>
        <v>382.78790338276559</v>
      </c>
      <c r="U1307" s="192">
        <f t="shared" si="231"/>
        <v>0</v>
      </c>
    </row>
    <row r="1308" spans="1:21" s="137" customFormat="1" ht="12">
      <c r="A1308" s="161">
        <v>3221</v>
      </c>
      <c r="B1308" s="161" t="s">
        <v>396</v>
      </c>
      <c r="C1308" s="161" t="s">
        <v>455</v>
      </c>
      <c r="D1308" s="161" t="s">
        <v>685</v>
      </c>
      <c r="E1308" s="161" t="s">
        <v>130</v>
      </c>
      <c r="F1308" s="192">
        <v>31.544296793699999</v>
      </c>
      <c r="G1308" s="192">
        <v>31.544296793699999</v>
      </c>
      <c r="H1308" s="192">
        <v>0</v>
      </c>
      <c r="I1308" s="193">
        <f t="shared" si="221"/>
        <v>1</v>
      </c>
      <c r="J1308" s="193">
        <f t="shared" si="222"/>
        <v>0</v>
      </c>
      <c r="K1308" s="138">
        <v>227</v>
      </c>
      <c r="L1308" s="192">
        <f t="shared" si="223"/>
        <v>0</v>
      </c>
      <c r="M1308" s="192">
        <f t="shared" si="224"/>
        <v>227</v>
      </c>
      <c r="N1308" s="192">
        <f t="shared" si="225"/>
        <v>0</v>
      </c>
      <c r="O1308" s="192">
        <v>775.29722622257088</v>
      </c>
      <c r="P1308" s="192">
        <f t="shared" si="226"/>
        <v>0</v>
      </c>
      <c r="Q1308" s="192">
        <f t="shared" si="227"/>
        <v>775.29722622257088</v>
      </c>
      <c r="R1308" s="192">
        <f t="shared" si="228"/>
        <v>0</v>
      </c>
      <c r="S1308" s="192">
        <f t="shared" si="229"/>
        <v>0</v>
      </c>
      <c r="T1308" s="192">
        <f t="shared" si="230"/>
        <v>1002.2972262225709</v>
      </c>
      <c r="U1308" s="192">
        <f t="shared" si="231"/>
        <v>0</v>
      </c>
    </row>
    <row r="1309" spans="1:21" s="137" customFormat="1" ht="12">
      <c r="A1309" s="161">
        <v>3222</v>
      </c>
      <c r="B1309" s="161" t="s">
        <v>396</v>
      </c>
      <c r="C1309" s="161" t="s">
        <v>455</v>
      </c>
      <c r="D1309" s="161" t="s">
        <v>685</v>
      </c>
      <c r="E1309" s="161" t="s">
        <v>130</v>
      </c>
      <c r="F1309" s="192">
        <v>24.8068244653</v>
      </c>
      <c r="G1309" s="192">
        <v>24.8068244653</v>
      </c>
      <c r="H1309" s="192">
        <v>0</v>
      </c>
      <c r="I1309" s="193">
        <f t="shared" si="221"/>
        <v>1</v>
      </c>
      <c r="J1309" s="193">
        <f t="shared" si="222"/>
        <v>0</v>
      </c>
      <c r="K1309" s="138">
        <v>2370</v>
      </c>
      <c r="L1309" s="192">
        <f t="shared" si="223"/>
        <v>0</v>
      </c>
      <c r="M1309" s="192">
        <f t="shared" si="224"/>
        <v>2370</v>
      </c>
      <c r="N1309" s="192">
        <f t="shared" si="225"/>
        <v>0</v>
      </c>
      <c r="O1309" s="192">
        <v>225.93741466999998</v>
      </c>
      <c r="P1309" s="192">
        <f t="shared" si="226"/>
        <v>0</v>
      </c>
      <c r="Q1309" s="192">
        <f t="shared" si="227"/>
        <v>225.93741466999998</v>
      </c>
      <c r="R1309" s="192">
        <f t="shared" si="228"/>
        <v>0</v>
      </c>
      <c r="S1309" s="192">
        <f t="shared" si="229"/>
        <v>0</v>
      </c>
      <c r="T1309" s="192">
        <f t="shared" si="230"/>
        <v>2595.9374146700002</v>
      </c>
      <c r="U1309" s="192">
        <f t="shared" si="231"/>
        <v>0</v>
      </c>
    </row>
    <row r="1310" spans="1:21" s="137" customFormat="1" ht="12">
      <c r="A1310" s="161">
        <v>3223</v>
      </c>
      <c r="B1310" s="161" t="s">
        <v>396</v>
      </c>
      <c r="C1310" s="161" t="s">
        <v>455</v>
      </c>
      <c r="D1310" s="161" t="s">
        <v>686</v>
      </c>
      <c r="E1310" s="161" t="s">
        <v>130</v>
      </c>
      <c r="F1310" s="192">
        <v>60.595408212403974</v>
      </c>
      <c r="G1310" s="192">
        <v>60.595342190399997</v>
      </c>
      <c r="H1310" s="192">
        <v>6.6022003978000003E-5</v>
      </c>
      <c r="I1310" s="193">
        <f t="shared" si="221"/>
        <v>0.99999891044542932</v>
      </c>
      <c r="J1310" s="193">
        <f t="shared" si="222"/>
        <v>1.0895545706768317E-6</v>
      </c>
      <c r="K1310" s="138">
        <v>2728</v>
      </c>
      <c r="L1310" s="192">
        <f t="shared" si="223"/>
        <v>0</v>
      </c>
      <c r="M1310" s="192">
        <f t="shared" si="224"/>
        <v>2727.9970276951312</v>
      </c>
      <c r="N1310" s="192">
        <f t="shared" si="225"/>
        <v>2.9723048688063969E-3</v>
      </c>
      <c r="O1310" s="192">
        <v>221.85840571751353</v>
      </c>
      <c r="P1310" s="192">
        <f t="shared" si="226"/>
        <v>0</v>
      </c>
      <c r="Q1310" s="192">
        <f t="shared" si="227"/>
        <v>221.85816399067355</v>
      </c>
      <c r="R1310" s="192">
        <f t="shared" si="228"/>
        <v>2.4172683999259181E-4</v>
      </c>
      <c r="S1310" s="192">
        <f t="shared" si="229"/>
        <v>0</v>
      </c>
      <c r="T1310" s="192">
        <f t="shared" si="230"/>
        <v>2949.8551916858046</v>
      </c>
      <c r="U1310" s="192">
        <f t="shared" si="231"/>
        <v>3.2140317087989887E-3</v>
      </c>
    </row>
    <row r="1311" spans="1:21" s="137" customFormat="1" ht="12">
      <c r="A1311" s="161">
        <v>3224</v>
      </c>
      <c r="B1311" s="161" t="s">
        <v>396</v>
      </c>
      <c r="C1311" s="161" t="s">
        <v>455</v>
      </c>
      <c r="D1311" s="161" t="s">
        <v>686</v>
      </c>
      <c r="E1311" s="161" t="s">
        <v>130</v>
      </c>
      <c r="F1311" s="192">
        <v>61.537704246899999</v>
      </c>
      <c r="G1311" s="192">
        <v>61.537704246899999</v>
      </c>
      <c r="H1311" s="192">
        <v>0</v>
      </c>
      <c r="I1311" s="193">
        <f t="shared" si="221"/>
        <v>1</v>
      </c>
      <c r="J1311" s="193">
        <f t="shared" si="222"/>
        <v>0</v>
      </c>
      <c r="K1311" s="138">
        <v>2899</v>
      </c>
      <c r="L1311" s="192">
        <f t="shared" si="223"/>
        <v>0</v>
      </c>
      <c r="M1311" s="192">
        <f t="shared" si="224"/>
        <v>2899</v>
      </c>
      <c r="N1311" s="192">
        <f t="shared" si="225"/>
        <v>0</v>
      </c>
      <c r="O1311" s="192">
        <v>471.7168774539133</v>
      </c>
      <c r="P1311" s="192">
        <f t="shared" si="226"/>
        <v>0</v>
      </c>
      <c r="Q1311" s="192">
        <f t="shared" si="227"/>
        <v>471.7168774539133</v>
      </c>
      <c r="R1311" s="192">
        <f t="shared" si="228"/>
        <v>0</v>
      </c>
      <c r="S1311" s="192">
        <f t="shared" si="229"/>
        <v>0</v>
      </c>
      <c r="T1311" s="192">
        <f t="shared" si="230"/>
        <v>3370.7168774539132</v>
      </c>
      <c r="U1311" s="192">
        <f t="shared" si="231"/>
        <v>0</v>
      </c>
    </row>
    <row r="1312" spans="1:21" s="137" customFormat="1" ht="12">
      <c r="A1312" s="161">
        <v>3225</v>
      </c>
      <c r="B1312" s="161" t="s">
        <v>396</v>
      </c>
      <c r="C1312" s="161" t="s">
        <v>455</v>
      </c>
      <c r="D1312" s="161" t="s">
        <v>686</v>
      </c>
      <c r="E1312" s="161" t="s">
        <v>130</v>
      </c>
      <c r="F1312" s="192">
        <v>91.222611902699995</v>
      </c>
      <c r="G1312" s="192">
        <v>91.222611902699995</v>
      </c>
      <c r="H1312" s="192">
        <v>0</v>
      </c>
      <c r="I1312" s="193">
        <f t="shared" si="221"/>
        <v>1</v>
      </c>
      <c r="J1312" s="193">
        <f t="shared" si="222"/>
        <v>0</v>
      </c>
      <c r="K1312" s="138">
        <v>4709</v>
      </c>
      <c r="L1312" s="192">
        <f t="shared" si="223"/>
        <v>0</v>
      </c>
      <c r="M1312" s="192">
        <f t="shared" si="224"/>
        <v>4709</v>
      </c>
      <c r="N1312" s="192">
        <f t="shared" si="225"/>
        <v>0</v>
      </c>
      <c r="O1312" s="192">
        <v>658.25912553156854</v>
      </c>
      <c r="P1312" s="192">
        <f t="shared" si="226"/>
        <v>0</v>
      </c>
      <c r="Q1312" s="192">
        <f t="shared" si="227"/>
        <v>658.25912553156854</v>
      </c>
      <c r="R1312" s="192">
        <f t="shared" si="228"/>
        <v>0</v>
      </c>
      <c r="S1312" s="192">
        <f t="shared" si="229"/>
        <v>0</v>
      </c>
      <c r="T1312" s="192">
        <f t="shared" si="230"/>
        <v>5367.2591255315683</v>
      </c>
      <c r="U1312" s="192">
        <f t="shared" si="231"/>
        <v>0</v>
      </c>
    </row>
    <row r="1313" spans="1:21" s="137" customFormat="1" ht="12">
      <c r="A1313" s="161">
        <v>3226</v>
      </c>
      <c r="B1313" s="161" t="s">
        <v>396</v>
      </c>
      <c r="C1313" s="161" t="s">
        <v>455</v>
      </c>
      <c r="D1313" s="161" t="s">
        <v>686</v>
      </c>
      <c r="E1313" s="161" t="s">
        <v>130</v>
      </c>
      <c r="F1313" s="192">
        <v>87.785075520899994</v>
      </c>
      <c r="G1313" s="192">
        <v>87.785075520899994</v>
      </c>
      <c r="H1313" s="192">
        <v>0</v>
      </c>
      <c r="I1313" s="193">
        <f t="shared" si="221"/>
        <v>1</v>
      </c>
      <c r="J1313" s="193">
        <f t="shared" si="222"/>
        <v>0</v>
      </c>
      <c r="K1313" s="138">
        <v>4802</v>
      </c>
      <c r="L1313" s="192">
        <f t="shared" si="223"/>
        <v>0</v>
      </c>
      <c r="M1313" s="192">
        <f t="shared" si="224"/>
        <v>4802</v>
      </c>
      <c r="N1313" s="192">
        <f t="shared" si="225"/>
        <v>0</v>
      </c>
      <c r="O1313" s="192">
        <v>301.93204727339969</v>
      </c>
      <c r="P1313" s="192">
        <f t="shared" si="226"/>
        <v>0</v>
      </c>
      <c r="Q1313" s="192">
        <f t="shared" si="227"/>
        <v>301.93204727339969</v>
      </c>
      <c r="R1313" s="192">
        <f t="shared" si="228"/>
        <v>0</v>
      </c>
      <c r="S1313" s="192">
        <f t="shared" si="229"/>
        <v>0</v>
      </c>
      <c r="T1313" s="192">
        <f t="shared" si="230"/>
        <v>5103.9320472733998</v>
      </c>
      <c r="U1313" s="192">
        <f t="shared" si="231"/>
        <v>0</v>
      </c>
    </row>
    <row r="1314" spans="1:21" s="137" customFormat="1" ht="12">
      <c r="A1314" s="161">
        <v>3227</v>
      </c>
      <c r="B1314" s="161" t="s">
        <v>396</v>
      </c>
      <c r="C1314" s="161" t="s">
        <v>455</v>
      </c>
      <c r="D1314" s="161" t="s">
        <v>686</v>
      </c>
      <c r="E1314" s="161" t="s">
        <v>130</v>
      </c>
      <c r="F1314" s="192">
        <v>48.28433587517263</v>
      </c>
      <c r="G1314" s="192">
        <v>48.284246255600003</v>
      </c>
      <c r="H1314" s="192">
        <v>8.9619572629100005E-5</v>
      </c>
      <c r="I1314" s="193">
        <f t="shared" si="221"/>
        <v>0.99999814392036257</v>
      </c>
      <c r="J1314" s="193">
        <f t="shared" si="222"/>
        <v>1.8560796374300637E-6</v>
      </c>
      <c r="K1314" s="138">
        <v>2529</v>
      </c>
      <c r="L1314" s="192">
        <f t="shared" si="223"/>
        <v>0</v>
      </c>
      <c r="M1314" s="192">
        <f t="shared" si="224"/>
        <v>2528.9953059745972</v>
      </c>
      <c r="N1314" s="192">
        <f t="shared" si="225"/>
        <v>4.694025403060631E-3</v>
      </c>
      <c r="O1314" s="192">
        <v>138.22174968280967</v>
      </c>
      <c r="P1314" s="192">
        <f t="shared" si="226"/>
        <v>0</v>
      </c>
      <c r="Q1314" s="192">
        <f t="shared" si="227"/>
        <v>138.22149313223463</v>
      </c>
      <c r="R1314" s="192">
        <f t="shared" si="228"/>
        <v>2.5655057503621838E-4</v>
      </c>
      <c r="S1314" s="192">
        <f t="shared" si="229"/>
        <v>0</v>
      </c>
      <c r="T1314" s="192">
        <f t="shared" si="230"/>
        <v>2667.2167991068318</v>
      </c>
      <c r="U1314" s="192">
        <f t="shared" si="231"/>
        <v>4.9505759780968496E-3</v>
      </c>
    </row>
    <row r="1315" spans="1:21" s="137" customFormat="1" ht="12">
      <c r="A1315" s="161">
        <v>3228</v>
      </c>
      <c r="B1315" s="161" t="s">
        <v>396</v>
      </c>
      <c r="C1315" s="161" t="s">
        <v>455</v>
      </c>
      <c r="D1315" s="161" t="s">
        <v>595</v>
      </c>
      <c r="E1315" s="161" t="s">
        <v>130</v>
      </c>
      <c r="F1315" s="192">
        <v>35.005728760649895</v>
      </c>
      <c r="G1315" s="192">
        <v>7.3953914089898376E-2</v>
      </c>
      <c r="H1315" s="192">
        <v>34.931774846559996</v>
      </c>
      <c r="I1315" s="193">
        <f t="shared" si="221"/>
        <v>2.1126231822098307E-3</v>
      </c>
      <c r="J1315" s="193">
        <f t="shared" si="222"/>
        <v>0.99788737681779016</v>
      </c>
      <c r="K1315" s="138">
        <v>0</v>
      </c>
      <c r="L1315" s="192">
        <f t="shared" si="223"/>
        <v>0</v>
      </c>
      <c r="M1315" s="192">
        <f t="shared" si="224"/>
        <v>0</v>
      </c>
      <c r="N1315" s="192">
        <f t="shared" si="225"/>
        <v>0</v>
      </c>
      <c r="O1315" s="192">
        <v>0</v>
      </c>
      <c r="P1315" s="192">
        <f t="shared" si="226"/>
        <v>0</v>
      </c>
      <c r="Q1315" s="192">
        <f t="shared" si="227"/>
        <v>0</v>
      </c>
      <c r="R1315" s="192">
        <f t="shared" si="228"/>
        <v>0</v>
      </c>
      <c r="S1315" s="192">
        <f t="shared" si="229"/>
        <v>0</v>
      </c>
      <c r="T1315" s="192">
        <f t="shared" si="230"/>
        <v>0</v>
      </c>
      <c r="U1315" s="192">
        <f t="shared" si="231"/>
        <v>0</v>
      </c>
    </row>
    <row r="1316" spans="1:21" s="137" customFormat="1" ht="12">
      <c r="A1316" s="161">
        <v>3229</v>
      </c>
      <c r="B1316" s="161" t="s">
        <v>396</v>
      </c>
      <c r="C1316" s="161" t="s">
        <v>397</v>
      </c>
      <c r="D1316" s="161" t="s">
        <v>687</v>
      </c>
      <c r="E1316" s="161" t="s">
        <v>130</v>
      </c>
      <c r="F1316" s="192">
        <v>63.439353190299997</v>
      </c>
      <c r="G1316" s="192">
        <v>0</v>
      </c>
      <c r="H1316" s="192">
        <v>63.439353190299997</v>
      </c>
      <c r="I1316" s="193">
        <f t="shared" si="221"/>
        <v>0</v>
      </c>
      <c r="J1316" s="193">
        <f t="shared" si="222"/>
        <v>1</v>
      </c>
      <c r="K1316" s="138">
        <v>0</v>
      </c>
      <c r="L1316" s="192">
        <f t="shared" si="223"/>
        <v>0</v>
      </c>
      <c r="M1316" s="192">
        <f t="shared" si="224"/>
        <v>0</v>
      </c>
      <c r="N1316" s="192">
        <f t="shared" si="225"/>
        <v>0</v>
      </c>
      <c r="O1316" s="192">
        <v>106.26926132698544</v>
      </c>
      <c r="P1316" s="192">
        <f t="shared" si="226"/>
        <v>0</v>
      </c>
      <c r="Q1316" s="192">
        <f t="shared" si="227"/>
        <v>0</v>
      </c>
      <c r="R1316" s="192">
        <f t="shared" si="228"/>
        <v>106.26926132698544</v>
      </c>
      <c r="S1316" s="192">
        <f t="shared" si="229"/>
        <v>0</v>
      </c>
      <c r="T1316" s="192">
        <f t="shared" si="230"/>
        <v>0</v>
      </c>
      <c r="U1316" s="192">
        <f t="shared" si="231"/>
        <v>106.26926132698544</v>
      </c>
    </row>
    <row r="1317" spans="1:21" s="137" customFormat="1" ht="12">
      <c r="A1317" s="161">
        <v>3230</v>
      </c>
      <c r="B1317" s="161" t="s">
        <v>396</v>
      </c>
      <c r="C1317" s="161" t="s">
        <v>397</v>
      </c>
      <c r="D1317" s="161" t="s">
        <v>687</v>
      </c>
      <c r="E1317" s="161" t="s">
        <v>130</v>
      </c>
      <c r="F1317" s="192">
        <v>162.0689510023405</v>
      </c>
      <c r="G1317" s="192">
        <v>89.328976881100004</v>
      </c>
      <c r="H1317" s="192">
        <v>72.739974121240493</v>
      </c>
      <c r="I1317" s="193">
        <f t="shared" si="221"/>
        <v>0.55117884288527275</v>
      </c>
      <c r="J1317" s="193">
        <f t="shared" si="222"/>
        <v>0.44882115711472725</v>
      </c>
      <c r="K1317" s="138">
        <v>0</v>
      </c>
      <c r="L1317" s="192">
        <f t="shared" si="223"/>
        <v>0</v>
      </c>
      <c r="M1317" s="192">
        <f t="shared" si="224"/>
        <v>0</v>
      </c>
      <c r="N1317" s="192">
        <f t="shared" si="225"/>
        <v>0</v>
      </c>
      <c r="O1317" s="192">
        <v>9224.9999999999818</v>
      </c>
      <c r="P1317" s="192">
        <f t="shared" si="226"/>
        <v>0</v>
      </c>
      <c r="Q1317" s="192">
        <f t="shared" si="227"/>
        <v>5084.6248256166309</v>
      </c>
      <c r="R1317" s="192">
        <f t="shared" si="228"/>
        <v>4140.3751743833509</v>
      </c>
      <c r="S1317" s="192">
        <f t="shared" si="229"/>
        <v>0</v>
      </c>
      <c r="T1317" s="192">
        <f t="shared" si="230"/>
        <v>5084.6248256166309</v>
      </c>
      <c r="U1317" s="192">
        <f t="shared" si="231"/>
        <v>4140.3751743833509</v>
      </c>
    </row>
    <row r="1318" spans="1:21" s="137" customFormat="1" ht="12">
      <c r="A1318" s="161">
        <v>3231</v>
      </c>
      <c r="B1318" s="161" t="s">
        <v>396</v>
      </c>
      <c r="C1318" s="161" t="s">
        <v>397</v>
      </c>
      <c r="D1318" s="161" t="s">
        <v>687</v>
      </c>
      <c r="E1318" s="161" t="s">
        <v>130</v>
      </c>
      <c r="F1318" s="192">
        <v>73.300699884579998</v>
      </c>
      <c r="G1318" s="192">
        <v>1.3077828426799982</v>
      </c>
      <c r="H1318" s="192">
        <v>71.9929170419</v>
      </c>
      <c r="I1318" s="193">
        <f t="shared" si="221"/>
        <v>1.7841341825374737E-2</v>
      </c>
      <c r="J1318" s="193">
        <f t="shared" si="222"/>
        <v>0.98215865817462522</v>
      </c>
      <c r="K1318" s="138">
        <v>7.96028391829</v>
      </c>
      <c r="L1318" s="192">
        <f t="shared" si="223"/>
        <v>0</v>
      </c>
      <c r="M1318" s="192">
        <f t="shared" si="224"/>
        <v>0.14202214641324529</v>
      </c>
      <c r="N1318" s="192">
        <f t="shared" si="225"/>
        <v>7.8182617718767542</v>
      </c>
      <c r="O1318" s="192">
        <v>2063.999999999995</v>
      </c>
      <c r="P1318" s="192">
        <f t="shared" si="226"/>
        <v>0</v>
      </c>
      <c r="Q1318" s="192">
        <f t="shared" si="227"/>
        <v>36.824529527573368</v>
      </c>
      <c r="R1318" s="192">
        <f t="shared" si="228"/>
        <v>2027.1754704724215</v>
      </c>
      <c r="S1318" s="192">
        <f t="shared" si="229"/>
        <v>0</v>
      </c>
      <c r="T1318" s="192">
        <f t="shared" si="230"/>
        <v>36.966551673986615</v>
      </c>
      <c r="U1318" s="192">
        <f t="shared" si="231"/>
        <v>2034.9937322442981</v>
      </c>
    </row>
    <row r="1319" spans="1:21" s="137" customFormat="1" ht="12">
      <c r="A1319" s="161">
        <v>3232</v>
      </c>
      <c r="B1319" s="161" t="s">
        <v>396</v>
      </c>
      <c r="C1319" s="161" t="s">
        <v>397</v>
      </c>
      <c r="D1319" s="161" t="s">
        <v>687</v>
      </c>
      <c r="E1319" s="161" t="s">
        <v>130</v>
      </c>
      <c r="F1319" s="192">
        <v>55.336972425599996</v>
      </c>
      <c r="G1319" s="192">
        <v>40.550274064699998</v>
      </c>
      <c r="H1319" s="192">
        <v>14.786698360899999</v>
      </c>
      <c r="I1319" s="193">
        <f t="shared" si="221"/>
        <v>0.73278808520324157</v>
      </c>
      <c r="J1319" s="193">
        <f t="shared" si="222"/>
        <v>0.26721191479675843</v>
      </c>
      <c r="K1319" s="138">
        <v>1.8369885965299999</v>
      </c>
      <c r="L1319" s="192">
        <f t="shared" si="223"/>
        <v>0</v>
      </c>
      <c r="M1319" s="192">
        <f t="shared" si="224"/>
        <v>1.3461233561914088</v>
      </c>
      <c r="N1319" s="192">
        <f t="shared" si="225"/>
        <v>0.49086524033859119</v>
      </c>
      <c r="O1319" s="192">
        <v>4631.9999999999764</v>
      </c>
      <c r="P1319" s="192">
        <f t="shared" si="226"/>
        <v>0</v>
      </c>
      <c r="Q1319" s="192">
        <f t="shared" si="227"/>
        <v>3394.2744106613977</v>
      </c>
      <c r="R1319" s="192">
        <f t="shared" si="228"/>
        <v>1237.7255893385786</v>
      </c>
      <c r="S1319" s="192">
        <f t="shared" si="229"/>
        <v>0</v>
      </c>
      <c r="T1319" s="192">
        <f t="shared" si="230"/>
        <v>3395.6205340175893</v>
      </c>
      <c r="U1319" s="192">
        <f t="shared" si="231"/>
        <v>1238.2164545789171</v>
      </c>
    </row>
    <row r="1320" spans="1:21" s="137" customFormat="1" ht="12">
      <c r="A1320" s="161">
        <v>3234</v>
      </c>
      <c r="B1320" s="161" t="s">
        <v>396</v>
      </c>
      <c r="C1320" s="161" t="s">
        <v>397</v>
      </c>
      <c r="D1320" s="161" t="s">
        <v>687</v>
      </c>
      <c r="E1320" s="161" t="s">
        <v>130</v>
      </c>
      <c r="F1320" s="192">
        <v>8.7921187208900005</v>
      </c>
      <c r="G1320" s="192">
        <v>0</v>
      </c>
      <c r="H1320" s="192">
        <v>8.7921187208900005</v>
      </c>
      <c r="I1320" s="193">
        <f t="shared" si="221"/>
        <v>0</v>
      </c>
      <c r="J1320" s="193">
        <f t="shared" si="222"/>
        <v>1</v>
      </c>
      <c r="K1320" s="138">
        <v>0</v>
      </c>
      <c r="L1320" s="192">
        <f t="shared" si="223"/>
        <v>0</v>
      </c>
      <c r="M1320" s="192">
        <f t="shared" si="224"/>
        <v>0</v>
      </c>
      <c r="N1320" s="192">
        <f t="shared" si="225"/>
        <v>0</v>
      </c>
      <c r="O1320" s="192">
        <v>10.903597877197976</v>
      </c>
      <c r="P1320" s="192">
        <f t="shared" si="226"/>
        <v>0</v>
      </c>
      <c r="Q1320" s="192">
        <f t="shared" si="227"/>
        <v>0</v>
      </c>
      <c r="R1320" s="192">
        <f t="shared" si="228"/>
        <v>10.903597877197976</v>
      </c>
      <c r="S1320" s="192">
        <f t="shared" si="229"/>
        <v>0</v>
      </c>
      <c r="T1320" s="192">
        <f t="shared" si="230"/>
        <v>0</v>
      </c>
      <c r="U1320" s="192">
        <f t="shared" si="231"/>
        <v>10.903597877197976</v>
      </c>
    </row>
    <row r="1321" spans="1:21" s="137" customFormat="1" ht="12">
      <c r="A1321" s="161">
        <v>3235</v>
      </c>
      <c r="B1321" s="161" t="s">
        <v>396</v>
      </c>
      <c r="C1321" s="161" t="s">
        <v>397</v>
      </c>
      <c r="D1321" s="161" t="s">
        <v>683</v>
      </c>
      <c r="E1321" s="161" t="s">
        <v>130</v>
      </c>
      <c r="F1321" s="192">
        <v>25.865578696179998</v>
      </c>
      <c r="G1321" s="192">
        <v>6.0569033369799996</v>
      </c>
      <c r="H1321" s="192">
        <v>19.808675359199999</v>
      </c>
      <c r="I1321" s="193">
        <f t="shared" si="221"/>
        <v>0.23416848345537011</v>
      </c>
      <c r="J1321" s="193">
        <f t="shared" si="222"/>
        <v>0.76583151654462989</v>
      </c>
      <c r="K1321" s="138">
        <v>0</v>
      </c>
      <c r="L1321" s="192">
        <f t="shared" si="223"/>
        <v>0</v>
      </c>
      <c r="M1321" s="192">
        <f t="shared" si="224"/>
        <v>0</v>
      </c>
      <c r="N1321" s="192">
        <f t="shared" si="225"/>
        <v>0</v>
      </c>
      <c r="O1321" s="192">
        <v>119.464304306502</v>
      </c>
      <c r="P1321" s="192">
        <f t="shared" si="226"/>
        <v>0</v>
      </c>
      <c r="Q1321" s="192">
        <f t="shared" si="227"/>
        <v>27.974774966504416</v>
      </c>
      <c r="R1321" s="192">
        <f t="shared" si="228"/>
        <v>91.489529339997588</v>
      </c>
      <c r="S1321" s="192">
        <f t="shared" si="229"/>
        <v>0</v>
      </c>
      <c r="T1321" s="192">
        <f t="shared" si="230"/>
        <v>27.974774966504416</v>
      </c>
      <c r="U1321" s="192">
        <f t="shared" si="231"/>
        <v>91.489529339997588</v>
      </c>
    </row>
    <row r="1322" spans="1:21" s="137" customFormat="1" ht="12">
      <c r="A1322" s="161">
        <v>3236</v>
      </c>
      <c r="B1322" s="161" t="s">
        <v>396</v>
      </c>
      <c r="C1322" s="161" t="s">
        <v>455</v>
      </c>
      <c r="D1322" s="161" t="s">
        <v>682</v>
      </c>
      <c r="E1322" s="161" t="s">
        <v>130</v>
      </c>
      <c r="F1322" s="192">
        <v>38.378554273399999</v>
      </c>
      <c r="G1322" s="192">
        <v>38.378554273399999</v>
      </c>
      <c r="H1322" s="192">
        <v>0</v>
      </c>
      <c r="I1322" s="193">
        <f t="shared" si="221"/>
        <v>1</v>
      </c>
      <c r="J1322" s="193">
        <f t="shared" si="222"/>
        <v>0</v>
      </c>
      <c r="K1322" s="138">
        <v>1839</v>
      </c>
      <c r="L1322" s="192">
        <f t="shared" si="223"/>
        <v>0</v>
      </c>
      <c r="M1322" s="192">
        <f t="shared" si="224"/>
        <v>1839</v>
      </c>
      <c r="N1322" s="192">
        <f t="shared" si="225"/>
        <v>0</v>
      </c>
      <c r="O1322" s="192">
        <v>265.56071017488887</v>
      </c>
      <c r="P1322" s="192">
        <f t="shared" si="226"/>
        <v>0</v>
      </c>
      <c r="Q1322" s="192">
        <f t="shared" si="227"/>
        <v>265.56071017488887</v>
      </c>
      <c r="R1322" s="192">
        <f t="shared" si="228"/>
        <v>0</v>
      </c>
      <c r="S1322" s="192">
        <f t="shared" si="229"/>
        <v>0</v>
      </c>
      <c r="T1322" s="192">
        <f t="shared" si="230"/>
        <v>2104.5607101748888</v>
      </c>
      <c r="U1322" s="192">
        <f t="shared" si="231"/>
        <v>0</v>
      </c>
    </row>
    <row r="1323" spans="1:21" s="137" customFormat="1" ht="12">
      <c r="A1323" s="161">
        <v>3237</v>
      </c>
      <c r="B1323" s="161" t="s">
        <v>396</v>
      </c>
      <c r="C1323" s="161" t="s">
        <v>397</v>
      </c>
      <c r="D1323" s="161" t="s">
        <v>684</v>
      </c>
      <c r="E1323" s="161" t="s">
        <v>130</v>
      </c>
      <c r="F1323" s="192">
        <v>26.442943437899999</v>
      </c>
      <c r="G1323" s="192">
        <v>26.442943437899999</v>
      </c>
      <c r="H1323" s="192">
        <v>0</v>
      </c>
      <c r="I1323" s="193">
        <f t="shared" si="221"/>
        <v>1</v>
      </c>
      <c r="J1323" s="193">
        <f t="shared" si="222"/>
        <v>0</v>
      </c>
      <c r="K1323" s="138">
        <v>1052.52888132</v>
      </c>
      <c r="L1323" s="192">
        <f t="shared" si="223"/>
        <v>0</v>
      </c>
      <c r="M1323" s="192">
        <f t="shared" si="224"/>
        <v>1052.52888132</v>
      </c>
      <c r="N1323" s="192">
        <f t="shared" si="225"/>
        <v>0</v>
      </c>
      <c r="O1323" s="192">
        <v>442.42811678361801</v>
      </c>
      <c r="P1323" s="192">
        <f t="shared" si="226"/>
        <v>0</v>
      </c>
      <c r="Q1323" s="192">
        <f t="shared" si="227"/>
        <v>442.42811678361801</v>
      </c>
      <c r="R1323" s="192">
        <f t="shared" si="228"/>
        <v>0</v>
      </c>
      <c r="S1323" s="192">
        <f t="shared" si="229"/>
        <v>0</v>
      </c>
      <c r="T1323" s="192">
        <f t="shared" si="230"/>
        <v>1494.9569981036179</v>
      </c>
      <c r="U1323" s="192">
        <f t="shared" si="231"/>
        <v>0</v>
      </c>
    </row>
    <row r="1324" spans="1:21" s="137" customFormat="1" ht="12">
      <c r="A1324" s="161">
        <v>3238</v>
      </c>
      <c r="B1324" s="161" t="s">
        <v>396</v>
      </c>
      <c r="C1324" s="161" t="s">
        <v>455</v>
      </c>
      <c r="D1324" s="161" t="s">
        <v>682</v>
      </c>
      <c r="E1324" s="161" t="s">
        <v>130</v>
      </c>
      <c r="F1324" s="192">
        <v>22.4128033786</v>
      </c>
      <c r="G1324" s="192">
        <v>22.4128033786</v>
      </c>
      <c r="H1324" s="192">
        <v>0</v>
      </c>
      <c r="I1324" s="193">
        <f t="shared" si="221"/>
        <v>1</v>
      </c>
      <c r="J1324" s="193">
        <f t="shared" si="222"/>
        <v>0</v>
      </c>
      <c r="K1324" s="138">
        <v>1047</v>
      </c>
      <c r="L1324" s="192">
        <f t="shared" si="223"/>
        <v>0</v>
      </c>
      <c r="M1324" s="192">
        <f t="shared" si="224"/>
        <v>1047</v>
      </c>
      <c r="N1324" s="192">
        <f t="shared" si="225"/>
        <v>0</v>
      </c>
      <c r="O1324" s="192">
        <v>98.01833626036877</v>
      </c>
      <c r="P1324" s="192">
        <f t="shared" si="226"/>
        <v>0</v>
      </c>
      <c r="Q1324" s="192">
        <f t="shared" si="227"/>
        <v>98.01833626036877</v>
      </c>
      <c r="R1324" s="192">
        <f t="shared" si="228"/>
        <v>0</v>
      </c>
      <c r="S1324" s="192">
        <f t="shared" si="229"/>
        <v>0</v>
      </c>
      <c r="T1324" s="192">
        <f t="shared" si="230"/>
        <v>1145.0183362603689</v>
      </c>
      <c r="U1324" s="192">
        <f t="shared" si="231"/>
        <v>0</v>
      </c>
    </row>
    <row r="1325" spans="1:21" s="137" customFormat="1" ht="12">
      <c r="A1325" s="161">
        <v>3239</v>
      </c>
      <c r="B1325" s="161" t="s">
        <v>396</v>
      </c>
      <c r="C1325" s="161" t="s">
        <v>455</v>
      </c>
      <c r="D1325" s="161" t="s">
        <v>685</v>
      </c>
      <c r="E1325" s="161" t="s">
        <v>130</v>
      </c>
      <c r="F1325" s="192">
        <v>10.3137466198</v>
      </c>
      <c r="G1325" s="192">
        <v>10.3137466198</v>
      </c>
      <c r="H1325" s="192">
        <v>0</v>
      </c>
      <c r="I1325" s="193">
        <f t="shared" si="221"/>
        <v>1</v>
      </c>
      <c r="J1325" s="193">
        <f t="shared" si="222"/>
        <v>0</v>
      </c>
      <c r="K1325" s="138">
        <v>0</v>
      </c>
      <c r="L1325" s="192">
        <f t="shared" si="223"/>
        <v>0</v>
      </c>
      <c r="M1325" s="192">
        <f t="shared" si="224"/>
        <v>0</v>
      </c>
      <c r="N1325" s="192">
        <f t="shared" si="225"/>
        <v>0</v>
      </c>
      <c r="O1325" s="192">
        <v>602.17694491211489</v>
      </c>
      <c r="P1325" s="192">
        <f t="shared" si="226"/>
        <v>0</v>
      </c>
      <c r="Q1325" s="192">
        <f t="shared" si="227"/>
        <v>602.17694491211489</v>
      </c>
      <c r="R1325" s="192">
        <f t="shared" si="228"/>
        <v>0</v>
      </c>
      <c r="S1325" s="192">
        <f t="shared" si="229"/>
        <v>0</v>
      </c>
      <c r="T1325" s="192">
        <f t="shared" si="230"/>
        <v>602.17694491211489</v>
      </c>
      <c r="U1325" s="192">
        <f t="shared" si="231"/>
        <v>0</v>
      </c>
    </row>
    <row r="1326" spans="1:21" s="137" customFormat="1" ht="12">
      <c r="A1326" s="161">
        <v>3240</v>
      </c>
      <c r="B1326" s="161" t="s">
        <v>396</v>
      </c>
      <c r="C1326" s="161" t="s">
        <v>397</v>
      </c>
      <c r="D1326" s="161" t="s">
        <v>684</v>
      </c>
      <c r="E1326" s="161" t="s">
        <v>130</v>
      </c>
      <c r="F1326" s="192">
        <v>31.72526547699</v>
      </c>
      <c r="G1326" s="192">
        <v>26.760242758099999</v>
      </c>
      <c r="H1326" s="192">
        <v>4.9650227188900002</v>
      </c>
      <c r="I1326" s="193">
        <f t="shared" si="221"/>
        <v>0.84349941145516716</v>
      </c>
      <c r="J1326" s="193">
        <f t="shared" si="222"/>
        <v>0.15650058854483284</v>
      </c>
      <c r="K1326" s="138">
        <v>37.011524655300001</v>
      </c>
      <c r="L1326" s="192">
        <f t="shared" si="223"/>
        <v>0</v>
      </c>
      <c r="M1326" s="192">
        <f t="shared" si="224"/>
        <v>31.219199263803958</v>
      </c>
      <c r="N1326" s="192">
        <f t="shared" si="225"/>
        <v>5.7923253914960418</v>
      </c>
      <c r="O1326" s="192">
        <v>42.327636964561016</v>
      </c>
      <c r="P1326" s="192">
        <f t="shared" si="226"/>
        <v>0</v>
      </c>
      <c r="Q1326" s="192">
        <f t="shared" si="227"/>
        <v>35.703336867895196</v>
      </c>
      <c r="R1326" s="192">
        <f t="shared" si="228"/>
        <v>6.624300096665821</v>
      </c>
      <c r="S1326" s="192">
        <f t="shared" si="229"/>
        <v>0</v>
      </c>
      <c r="T1326" s="192">
        <f t="shared" si="230"/>
        <v>66.922536131699161</v>
      </c>
      <c r="U1326" s="192">
        <f t="shared" si="231"/>
        <v>12.416625488161863</v>
      </c>
    </row>
    <row r="1327" spans="1:21" s="137" customFormat="1" ht="12">
      <c r="A1327" s="161">
        <v>3309</v>
      </c>
      <c r="B1327" s="161" t="s">
        <v>396</v>
      </c>
      <c r="C1327" s="161" t="s">
        <v>455</v>
      </c>
      <c r="D1327" s="161" t="s">
        <v>688</v>
      </c>
      <c r="E1327" s="161" t="s">
        <v>130</v>
      </c>
      <c r="F1327" s="192">
        <v>175.72200101799999</v>
      </c>
      <c r="G1327" s="192">
        <v>0</v>
      </c>
      <c r="H1327" s="192">
        <v>175.72200101799999</v>
      </c>
      <c r="I1327" s="193">
        <f t="shared" si="221"/>
        <v>0</v>
      </c>
      <c r="J1327" s="193">
        <f t="shared" si="222"/>
        <v>1</v>
      </c>
      <c r="K1327" s="138">
        <v>10554.0535495</v>
      </c>
      <c r="L1327" s="192">
        <f t="shared" si="223"/>
        <v>0</v>
      </c>
      <c r="M1327" s="192">
        <f t="shared" si="224"/>
        <v>0</v>
      </c>
      <c r="N1327" s="192">
        <f t="shared" si="225"/>
        <v>10554.0535495</v>
      </c>
      <c r="O1327" s="192">
        <v>50.084595275881874</v>
      </c>
      <c r="P1327" s="192">
        <f t="shared" si="226"/>
        <v>0</v>
      </c>
      <c r="Q1327" s="192">
        <f t="shared" si="227"/>
        <v>0</v>
      </c>
      <c r="R1327" s="192">
        <f t="shared" si="228"/>
        <v>50.084595275881874</v>
      </c>
      <c r="S1327" s="192">
        <f t="shared" si="229"/>
        <v>0</v>
      </c>
      <c r="T1327" s="192">
        <f t="shared" si="230"/>
        <v>0</v>
      </c>
      <c r="U1327" s="192">
        <f t="shared" si="231"/>
        <v>10604.138144775883</v>
      </c>
    </row>
    <row r="1328" spans="1:21" s="137" customFormat="1" ht="12">
      <c r="A1328" s="161">
        <v>3310</v>
      </c>
      <c r="B1328" s="161" t="s">
        <v>396</v>
      </c>
      <c r="C1328" s="161" t="s">
        <v>455</v>
      </c>
      <c r="D1328" s="161" t="s">
        <v>688</v>
      </c>
      <c r="E1328" s="161" t="s">
        <v>130</v>
      </c>
      <c r="F1328" s="192">
        <v>72.833503593675005</v>
      </c>
      <c r="G1328" s="192">
        <v>0</v>
      </c>
      <c r="H1328" s="192">
        <v>72.833503593675005</v>
      </c>
      <c r="I1328" s="193">
        <f t="shared" si="221"/>
        <v>0</v>
      </c>
      <c r="J1328" s="193">
        <f t="shared" si="222"/>
        <v>1</v>
      </c>
      <c r="K1328" s="138">
        <v>3736.5013728499998</v>
      </c>
      <c r="L1328" s="192">
        <f t="shared" si="223"/>
        <v>0</v>
      </c>
      <c r="M1328" s="192">
        <f t="shared" si="224"/>
        <v>0</v>
      </c>
      <c r="N1328" s="192">
        <f t="shared" si="225"/>
        <v>3736.5013728499998</v>
      </c>
      <c r="O1328" s="192">
        <v>86.902499463526695</v>
      </c>
      <c r="P1328" s="192">
        <f t="shared" si="226"/>
        <v>0</v>
      </c>
      <c r="Q1328" s="192">
        <f t="shared" si="227"/>
        <v>0</v>
      </c>
      <c r="R1328" s="192">
        <f t="shared" si="228"/>
        <v>86.902499463526695</v>
      </c>
      <c r="S1328" s="192">
        <f t="shared" si="229"/>
        <v>0</v>
      </c>
      <c r="T1328" s="192">
        <f t="shared" si="230"/>
        <v>0</v>
      </c>
      <c r="U1328" s="192">
        <f t="shared" si="231"/>
        <v>3823.4038723135263</v>
      </c>
    </row>
    <row r="1329" spans="1:21" s="137" customFormat="1" ht="12">
      <c r="A1329" s="161">
        <v>3311</v>
      </c>
      <c r="B1329" s="161" t="s">
        <v>396</v>
      </c>
      <c r="C1329" s="161" t="s">
        <v>455</v>
      </c>
      <c r="D1329" s="161" t="s">
        <v>661</v>
      </c>
      <c r="E1329" s="161" t="s">
        <v>130</v>
      </c>
      <c r="F1329" s="192">
        <v>79.252413978500002</v>
      </c>
      <c r="G1329" s="192">
        <v>77.974829214400003</v>
      </c>
      <c r="H1329" s="192">
        <v>1.2775847641</v>
      </c>
      <c r="I1329" s="193">
        <f t="shared" si="221"/>
        <v>0.98387954763817553</v>
      </c>
      <c r="J1329" s="193">
        <f t="shared" si="222"/>
        <v>1.6120452361824467E-2</v>
      </c>
      <c r="K1329" s="138">
        <v>4994.03</v>
      </c>
      <c r="L1329" s="192">
        <f t="shared" si="223"/>
        <v>0</v>
      </c>
      <c r="M1329" s="192">
        <f t="shared" si="224"/>
        <v>4913.5239772914774</v>
      </c>
      <c r="N1329" s="192">
        <f t="shared" si="225"/>
        <v>80.506022708522238</v>
      </c>
      <c r="O1329" s="192">
        <v>436.99924155353938</v>
      </c>
      <c r="P1329" s="192">
        <f t="shared" si="226"/>
        <v>0</v>
      </c>
      <c r="Q1329" s="192">
        <f t="shared" si="227"/>
        <v>429.9546160979221</v>
      </c>
      <c r="R1329" s="192">
        <f t="shared" si="228"/>
        <v>7.0446254556172541</v>
      </c>
      <c r="S1329" s="192">
        <f t="shared" si="229"/>
        <v>0</v>
      </c>
      <c r="T1329" s="192">
        <f t="shared" si="230"/>
        <v>5343.4785933894</v>
      </c>
      <c r="U1329" s="192">
        <f t="shared" si="231"/>
        <v>87.550648164139488</v>
      </c>
    </row>
    <row r="1330" spans="1:21" s="137" customFormat="1" ht="12">
      <c r="A1330" s="161">
        <v>3312</v>
      </c>
      <c r="B1330" s="161" t="s">
        <v>396</v>
      </c>
      <c r="C1330" s="161" t="s">
        <v>455</v>
      </c>
      <c r="D1330" s="161" t="s">
        <v>661</v>
      </c>
      <c r="E1330" s="161" t="s">
        <v>130</v>
      </c>
      <c r="F1330" s="192">
        <v>80.4540321068</v>
      </c>
      <c r="G1330" s="192">
        <v>80.4540321068</v>
      </c>
      <c r="H1330" s="192">
        <v>0</v>
      </c>
      <c r="I1330" s="193">
        <f t="shared" si="221"/>
        <v>1</v>
      </c>
      <c r="J1330" s="193">
        <f t="shared" si="222"/>
        <v>0</v>
      </c>
      <c r="K1330" s="138">
        <v>4198</v>
      </c>
      <c r="L1330" s="192">
        <f t="shared" si="223"/>
        <v>0</v>
      </c>
      <c r="M1330" s="192">
        <f t="shared" si="224"/>
        <v>4198</v>
      </c>
      <c r="N1330" s="192">
        <f t="shared" si="225"/>
        <v>0</v>
      </c>
      <c r="O1330" s="192">
        <v>448.8029158275329</v>
      </c>
      <c r="P1330" s="192">
        <f t="shared" si="226"/>
        <v>0</v>
      </c>
      <c r="Q1330" s="192">
        <f t="shared" si="227"/>
        <v>448.8029158275329</v>
      </c>
      <c r="R1330" s="192">
        <f t="shared" si="228"/>
        <v>0</v>
      </c>
      <c r="S1330" s="192">
        <f t="shared" si="229"/>
        <v>0</v>
      </c>
      <c r="T1330" s="192">
        <f t="shared" si="230"/>
        <v>4646.8029158275331</v>
      </c>
      <c r="U1330" s="192">
        <f t="shared" si="231"/>
        <v>0</v>
      </c>
    </row>
    <row r="1331" spans="1:21" s="137" customFormat="1" ht="12">
      <c r="A1331" s="161">
        <v>3313</v>
      </c>
      <c r="B1331" s="161" t="s">
        <v>396</v>
      </c>
      <c r="C1331" s="161" t="s">
        <v>455</v>
      </c>
      <c r="D1331" s="161" t="s">
        <v>661</v>
      </c>
      <c r="E1331" s="161" t="s">
        <v>130</v>
      </c>
      <c r="F1331" s="192">
        <v>71.913922306399996</v>
      </c>
      <c r="G1331" s="192">
        <v>71.913922306399996</v>
      </c>
      <c r="H1331" s="192">
        <v>0</v>
      </c>
      <c r="I1331" s="193">
        <f t="shared" si="221"/>
        <v>1</v>
      </c>
      <c r="J1331" s="193">
        <f t="shared" si="222"/>
        <v>0</v>
      </c>
      <c r="K1331" s="138">
        <v>3604.85</v>
      </c>
      <c r="L1331" s="192">
        <f t="shared" si="223"/>
        <v>0</v>
      </c>
      <c r="M1331" s="192">
        <f t="shared" si="224"/>
        <v>3604.85</v>
      </c>
      <c r="N1331" s="192">
        <f t="shared" si="225"/>
        <v>0</v>
      </c>
      <c r="O1331" s="192">
        <v>296.44779012671904</v>
      </c>
      <c r="P1331" s="192">
        <f t="shared" si="226"/>
        <v>0</v>
      </c>
      <c r="Q1331" s="192">
        <f t="shared" si="227"/>
        <v>296.44779012671904</v>
      </c>
      <c r="R1331" s="192">
        <f t="shared" si="228"/>
        <v>0</v>
      </c>
      <c r="S1331" s="192">
        <f t="shared" si="229"/>
        <v>0</v>
      </c>
      <c r="T1331" s="192">
        <f t="shared" si="230"/>
        <v>3901.2977901267191</v>
      </c>
      <c r="U1331" s="192">
        <f t="shared" si="231"/>
        <v>0</v>
      </c>
    </row>
    <row r="1332" spans="1:21" s="137" customFormat="1" ht="12">
      <c r="A1332" s="161">
        <v>3314</v>
      </c>
      <c r="B1332" s="161" t="s">
        <v>396</v>
      </c>
      <c r="C1332" s="161" t="s">
        <v>455</v>
      </c>
      <c r="D1332" s="161" t="s">
        <v>661</v>
      </c>
      <c r="E1332" s="161" t="s">
        <v>130</v>
      </c>
      <c r="F1332" s="192">
        <v>142.14484775500259</v>
      </c>
      <c r="G1332" s="192">
        <v>142.139975553</v>
      </c>
      <c r="H1332" s="192">
        <v>4.8722020026E-3</v>
      </c>
      <c r="I1332" s="193">
        <f t="shared" si="221"/>
        <v>0.99996572368200787</v>
      </c>
      <c r="J1332" s="193">
        <f t="shared" si="222"/>
        <v>3.4276317992132377E-5</v>
      </c>
      <c r="K1332" s="138">
        <v>6732.8620000000001</v>
      </c>
      <c r="L1332" s="192">
        <f t="shared" si="223"/>
        <v>0</v>
      </c>
      <c r="M1332" s="192">
        <f t="shared" si="224"/>
        <v>6732.6312222810911</v>
      </c>
      <c r="N1332" s="192">
        <f t="shared" si="225"/>
        <v>0.23077771890914439</v>
      </c>
      <c r="O1332" s="192">
        <v>3780.323534913146</v>
      </c>
      <c r="P1332" s="192">
        <f t="shared" si="226"/>
        <v>0</v>
      </c>
      <c r="Q1332" s="192">
        <f t="shared" si="227"/>
        <v>3780.19395934155</v>
      </c>
      <c r="R1332" s="192">
        <f t="shared" si="228"/>
        <v>0.12957557159582495</v>
      </c>
      <c r="S1332" s="192">
        <f t="shared" si="229"/>
        <v>0</v>
      </c>
      <c r="T1332" s="192">
        <f t="shared" si="230"/>
        <v>10512.82518162264</v>
      </c>
      <c r="U1332" s="192">
        <f t="shared" si="231"/>
        <v>0.36035329050496934</v>
      </c>
    </row>
    <row r="1333" spans="1:21" s="137" customFormat="1" ht="12">
      <c r="A1333" s="161">
        <v>3315</v>
      </c>
      <c r="B1333" s="161" t="s">
        <v>396</v>
      </c>
      <c r="C1333" s="161" t="s">
        <v>455</v>
      </c>
      <c r="D1333" s="161" t="s">
        <v>689</v>
      </c>
      <c r="E1333" s="161" t="s">
        <v>130</v>
      </c>
      <c r="F1333" s="192">
        <v>61.571593206245694</v>
      </c>
      <c r="G1333" s="192">
        <v>34.28189111719999</v>
      </c>
      <c r="H1333" s="192">
        <v>27.289702089045701</v>
      </c>
      <c r="I1333" s="193">
        <f t="shared" si="221"/>
        <v>0.5567809655723267</v>
      </c>
      <c r="J1333" s="193">
        <f t="shared" si="222"/>
        <v>0.4432190344276733</v>
      </c>
      <c r="K1333" s="138">
        <v>5511.8523282300002</v>
      </c>
      <c r="L1333" s="192">
        <f t="shared" si="223"/>
        <v>0</v>
      </c>
      <c r="M1333" s="192">
        <f t="shared" si="224"/>
        <v>3068.8944614039765</v>
      </c>
      <c r="N1333" s="192">
        <f t="shared" si="225"/>
        <v>2442.9578668260237</v>
      </c>
      <c r="O1333" s="192">
        <v>1.7060989501592909E-5</v>
      </c>
      <c r="P1333" s="192">
        <f t="shared" si="226"/>
        <v>0</v>
      </c>
      <c r="Q1333" s="192">
        <f t="shared" si="227"/>
        <v>9.4992342083162288E-6</v>
      </c>
      <c r="R1333" s="192">
        <f t="shared" si="228"/>
        <v>7.5617552932766804E-6</v>
      </c>
      <c r="S1333" s="192">
        <f t="shared" si="229"/>
        <v>0</v>
      </c>
      <c r="T1333" s="192">
        <f t="shared" si="230"/>
        <v>3068.8944709032107</v>
      </c>
      <c r="U1333" s="192">
        <f t="shared" si="231"/>
        <v>2442.9578743877792</v>
      </c>
    </row>
    <row r="1334" spans="1:21" s="137" customFormat="1" ht="12">
      <c r="A1334" s="161">
        <v>3316</v>
      </c>
      <c r="B1334" s="161" t="s">
        <v>396</v>
      </c>
      <c r="C1334" s="161" t="s">
        <v>455</v>
      </c>
      <c r="D1334" s="161" t="s">
        <v>688</v>
      </c>
      <c r="E1334" s="161" t="s">
        <v>130</v>
      </c>
      <c r="F1334" s="192">
        <v>63.967449106364924</v>
      </c>
      <c r="G1334" s="192">
        <v>1.1440886492408708E-4</v>
      </c>
      <c r="H1334" s="192">
        <v>63.9673346975</v>
      </c>
      <c r="I1334" s="193">
        <f t="shared" si="221"/>
        <v>1.7885481838403199E-6</v>
      </c>
      <c r="J1334" s="193">
        <f t="shared" si="222"/>
        <v>0.99999821145181611</v>
      </c>
      <c r="K1334" s="138">
        <v>3315.3431887299998</v>
      </c>
      <c r="L1334" s="192">
        <f t="shared" si="223"/>
        <v>0</v>
      </c>
      <c r="M1334" s="192">
        <f t="shared" si="224"/>
        <v>5.9296510390104158E-3</v>
      </c>
      <c r="N1334" s="192">
        <f t="shared" si="225"/>
        <v>3315.3372590789609</v>
      </c>
      <c r="O1334" s="192">
        <v>50.168837867076881</v>
      </c>
      <c r="P1334" s="192">
        <f t="shared" si="226"/>
        <v>0</v>
      </c>
      <c r="Q1334" s="192">
        <f t="shared" si="227"/>
        <v>8.9729383852539822E-5</v>
      </c>
      <c r="R1334" s="192">
        <f t="shared" si="228"/>
        <v>50.168748137693029</v>
      </c>
      <c r="S1334" s="192">
        <f t="shared" si="229"/>
        <v>0</v>
      </c>
      <c r="T1334" s="192">
        <f t="shared" si="230"/>
        <v>6.019380422862956E-3</v>
      </c>
      <c r="U1334" s="192">
        <f t="shared" si="231"/>
        <v>3365.5060072166539</v>
      </c>
    </row>
    <row r="1335" spans="1:21" s="137" customFormat="1" ht="12">
      <c r="A1335" s="161">
        <v>3317</v>
      </c>
      <c r="B1335" s="161" t="s">
        <v>396</v>
      </c>
      <c r="C1335" s="161" t="s">
        <v>455</v>
      </c>
      <c r="D1335" s="161" t="s">
        <v>688</v>
      </c>
      <c r="E1335" s="161" t="s">
        <v>130</v>
      </c>
      <c r="F1335" s="192">
        <v>129.02715559399999</v>
      </c>
      <c r="G1335" s="192">
        <v>0</v>
      </c>
      <c r="H1335" s="192">
        <v>129.02715559399999</v>
      </c>
      <c r="I1335" s="193">
        <f t="shared" si="221"/>
        <v>0</v>
      </c>
      <c r="J1335" s="193">
        <f t="shared" si="222"/>
        <v>1</v>
      </c>
      <c r="K1335" s="138">
        <v>9456.7902357500006</v>
      </c>
      <c r="L1335" s="192">
        <f t="shared" si="223"/>
        <v>0</v>
      </c>
      <c r="M1335" s="192">
        <f t="shared" si="224"/>
        <v>0</v>
      </c>
      <c r="N1335" s="192">
        <f t="shared" si="225"/>
        <v>9456.7902357500006</v>
      </c>
      <c r="O1335" s="192">
        <v>50.056279600417675</v>
      </c>
      <c r="P1335" s="192">
        <f t="shared" si="226"/>
        <v>0</v>
      </c>
      <c r="Q1335" s="192">
        <f t="shared" si="227"/>
        <v>0</v>
      </c>
      <c r="R1335" s="192">
        <f t="shared" si="228"/>
        <v>50.056279600417675</v>
      </c>
      <c r="S1335" s="192">
        <f t="shared" si="229"/>
        <v>0</v>
      </c>
      <c r="T1335" s="192">
        <f t="shared" si="230"/>
        <v>0</v>
      </c>
      <c r="U1335" s="192">
        <f t="shared" si="231"/>
        <v>9506.8465153504185</v>
      </c>
    </row>
    <row r="1336" spans="1:21" s="137" customFormat="1" ht="12">
      <c r="A1336" s="161">
        <v>3318</v>
      </c>
      <c r="B1336" s="161" t="s">
        <v>396</v>
      </c>
      <c r="C1336" s="161" t="s">
        <v>455</v>
      </c>
      <c r="D1336" s="161" t="s">
        <v>688</v>
      </c>
      <c r="E1336" s="161" t="s">
        <v>130</v>
      </c>
      <c r="F1336" s="192">
        <v>130.51035573199999</v>
      </c>
      <c r="G1336" s="192">
        <v>0</v>
      </c>
      <c r="H1336" s="192">
        <v>130.51035573199999</v>
      </c>
      <c r="I1336" s="193">
        <f t="shared" si="221"/>
        <v>0</v>
      </c>
      <c r="J1336" s="193">
        <f t="shared" si="222"/>
        <v>1</v>
      </c>
      <c r="K1336" s="138">
        <v>6563.1138613200001</v>
      </c>
      <c r="L1336" s="192">
        <f t="shared" si="223"/>
        <v>0</v>
      </c>
      <c r="M1336" s="192">
        <f t="shared" si="224"/>
        <v>0</v>
      </c>
      <c r="N1336" s="192">
        <f t="shared" si="225"/>
        <v>6563.1138613200001</v>
      </c>
      <c r="O1336" s="192">
        <v>50.168837962000055</v>
      </c>
      <c r="P1336" s="192">
        <f t="shared" si="226"/>
        <v>0</v>
      </c>
      <c r="Q1336" s="192">
        <f t="shared" si="227"/>
        <v>0</v>
      </c>
      <c r="R1336" s="192">
        <f t="shared" si="228"/>
        <v>50.168837962000055</v>
      </c>
      <c r="S1336" s="192">
        <f t="shared" si="229"/>
        <v>0</v>
      </c>
      <c r="T1336" s="192">
        <f t="shared" si="230"/>
        <v>0</v>
      </c>
      <c r="U1336" s="192">
        <f t="shared" si="231"/>
        <v>6613.2826992820001</v>
      </c>
    </row>
    <row r="1337" spans="1:21" s="137" customFormat="1" ht="12">
      <c r="A1337" s="161">
        <v>3323</v>
      </c>
      <c r="B1337" s="161" t="s">
        <v>396</v>
      </c>
      <c r="C1337" s="161" t="s">
        <v>455</v>
      </c>
      <c r="D1337" s="161" t="s">
        <v>690</v>
      </c>
      <c r="E1337" s="161" t="s">
        <v>130</v>
      </c>
      <c r="F1337" s="192">
        <v>130.51851934000001</v>
      </c>
      <c r="G1337" s="192">
        <v>0</v>
      </c>
      <c r="H1337" s="192">
        <v>130.51851934000001</v>
      </c>
      <c r="I1337" s="193">
        <f t="shared" si="221"/>
        <v>0</v>
      </c>
      <c r="J1337" s="193">
        <f t="shared" si="222"/>
        <v>1</v>
      </c>
      <c r="K1337" s="138">
        <v>7300.5629676600001</v>
      </c>
      <c r="L1337" s="192">
        <f t="shared" si="223"/>
        <v>0</v>
      </c>
      <c r="M1337" s="192">
        <f t="shared" si="224"/>
        <v>0</v>
      </c>
      <c r="N1337" s="192">
        <f t="shared" si="225"/>
        <v>7300.5629676600001</v>
      </c>
      <c r="O1337" s="192">
        <v>13.614151950000027</v>
      </c>
      <c r="P1337" s="192">
        <f t="shared" si="226"/>
        <v>0</v>
      </c>
      <c r="Q1337" s="192">
        <f t="shared" si="227"/>
        <v>0</v>
      </c>
      <c r="R1337" s="192">
        <f t="shared" si="228"/>
        <v>13.614151950000027</v>
      </c>
      <c r="S1337" s="192">
        <f t="shared" si="229"/>
        <v>0</v>
      </c>
      <c r="T1337" s="192">
        <f t="shared" si="230"/>
        <v>0</v>
      </c>
      <c r="U1337" s="192">
        <f t="shared" si="231"/>
        <v>7314.1771196099999</v>
      </c>
    </row>
    <row r="1338" spans="1:21" s="137" customFormat="1" ht="12">
      <c r="A1338" s="161">
        <v>3324</v>
      </c>
      <c r="B1338" s="161" t="s">
        <v>396</v>
      </c>
      <c r="C1338" s="161" t="s">
        <v>455</v>
      </c>
      <c r="D1338" s="161" t="s">
        <v>690</v>
      </c>
      <c r="E1338" s="161" t="s">
        <v>130</v>
      </c>
      <c r="F1338" s="192">
        <v>124.254000375012</v>
      </c>
      <c r="G1338" s="192">
        <v>0</v>
      </c>
      <c r="H1338" s="192">
        <v>124.254000375012</v>
      </c>
      <c r="I1338" s="193">
        <f t="shared" si="221"/>
        <v>0</v>
      </c>
      <c r="J1338" s="193">
        <f t="shared" si="222"/>
        <v>1</v>
      </c>
      <c r="K1338" s="138">
        <v>9437.1225421599993</v>
      </c>
      <c r="L1338" s="192">
        <f t="shared" si="223"/>
        <v>0</v>
      </c>
      <c r="M1338" s="192">
        <f t="shared" si="224"/>
        <v>0</v>
      </c>
      <c r="N1338" s="192">
        <f t="shared" si="225"/>
        <v>9437.1225421599993</v>
      </c>
      <c r="O1338" s="192">
        <v>6.2481351740201597E-14</v>
      </c>
      <c r="P1338" s="192">
        <f t="shared" si="226"/>
        <v>0</v>
      </c>
      <c r="Q1338" s="192">
        <f t="shared" si="227"/>
        <v>0</v>
      </c>
      <c r="R1338" s="192">
        <f t="shared" si="228"/>
        <v>6.2481351740201597E-14</v>
      </c>
      <c r="S1338" s="192">
        <f t="shared" si="229"/>
        <v>0</v>
      </c>
      <c r="T1338" s="192">
        <f t="shared" si="230"/>
        <v>0</v>
      </c>
      <c r="U1338" s="192">
        <f t="shared" si="231"/>
        <v>9437.1225421599993</v>
      </c>
    </row>
    <row r="1339" spans="1:21" s="137" customFormat="1" ht="12">
      <c r="A1339" s="161">
        <v>3325</v>
      </c>
      <c r="B1339" s="161" t="s">
        <v>396</v>
      </c>
      <c r="C1339" s="161" t="s">
        <v>455</v>
      </c>
      <c r="D1339" s="161" t="s">
        <v>691</v>
      </c>
      <c r="E1339" s="161" t="s">
        <v>130</v>
      </c>
      <c r="F1339" s="192">
        <v>127.723140764283</v>
      </c>
      <c r="G1339" s="192">
        <v>19.108277066599996</v>
      </c>
      <c r="H1339" s="192">
        <v>108.61486369768301</v>
      </c>
      <c r="I1339" s="193">
        <f t="shared" si="221"/>
        <v>0.14960700897470813</v>
      </c>
      <c r="J1339" s="193">
        <f t="shared" si="222"/>
        <v>0.85039299102529187</v>
      </c>
      <c r="K1339" s="138">
        <v>8593.05431082</v>
      </c>
      <c r="L1339" s="192">
        <f t="shared" si="223"/>
        <v>0</v>
      </c>
      <c r="M1339" s="192">
        <f t="shared" si="224"/>
        <v>1285.5811533990022</v>
      </c>
      <c r="N1339" s="192">
        <f t="shared" si="225"/>
        <v>7307.4731574209982</v>
      </c>
      <c r="O1339" s="192">
        <v>60.913590385238308</v>
      </c>
      <c r="P1339" s="192">
        <f t="shared" si="226"/>
        <v>0</v>
      </c>
      <c r="Q1339" s="192">
        <f t="shared" si="227"/>
        <v>9.1131000634460424</v>
      </c>
      <c r="R1339" s="192">
        <f t="shared" si="228"/>
        <v>51.800490321792267</v>
      </c>
      <c r="S1339" s="192">
        <f t="shared" si="229"/>
        <v>0</v>
      </c>
      <c r="T1339" s="192">
        <f t="shared" si="230"/>
        <v>1294.6942534624484</v>
      </c>
      <c r="U1339" s="192">
        <f t="shared" si="231"/>
        <v>7359.2736477427907</v>
      </c>
    </row>
    <row r="1340" spans="1:21" s="137" customFormat="1" ht="12">
      <c r="A1340" s="161">
        <v>3326</v>
      </c>
      <c r="B1340" s="161" t="s">
        <v>396</v>
      </c>
      <c r="C1340" s="161" t="s">
        <v>455</v>
      </c>
      <c r="D1340" s="161" t="s">
        <v>692</v>
      </c>
      <c r="E1340" s="161" t="s">
        <v>130</v>
      </c>
      <c r="F1340" s="192">
        <v>106.23277848419987</v>
      </c>
      <c r="G1340" s="192">
        <v>90.694207540099995</v>
      </c>
      <c r="H1340" s="192">
        <v>15.538570944099879</v>
      </c>
      <c r="I1340" s="193">
        <f t="shared" si="221"/>
        <v>0.85373091840565063</v>
      </c>
      <c r="J1340" s="193">
        <f t="shared" si="222"/>
        <v>0.14626908159434937</v>
      </c>
      <c r="K1340" s="138">
        <v>6390.4210281400001</v>
      </c>
      <c r="L1340" s="192">
        <f t="shared" si="223"/>
        <v>0</v>
      </c>
      <c r="M1340" s="192">
        <f t="shared" si="224"/>
        <v>5455.7000133527445</v>
      </c>
      <c r="N1340" s="192">
        <f t="shared" si="225"/>
        <v>934.72101478725563</v>
      </c>
      <c r="O1340" s="192">
        <v>872.73250755499066</v>
      </c>
      <c r="P1340" s="192">
        <f t="shared" si="226"/>
        <v>0</v>
      </c>
      <c r="Q1340" s="192">
        <f t="shared" si="227"/>
        <v>745.07872519738862</v>
      </c>
      <c r="R1340" s="192">
        <f t="shared" si="228"/>
        <v>127.65378235760205</v>
      </c>
      <c r="S1340" s="192">
        <f t="shared" si="229"/>
        <v>0</v>
      </c>
      <c r="T1340" s="192">
        <f t="shared" si="230"/>
        <v>6200.7787385501333</v>
      </c>
      <c r="U1340" s="192">
        <f t="shared" si="231"/>
        <v>1062.3747971448577</v>
      </c>
    </row>
    <row r="1341" spans="1:21" s="137" customFormat="1" ht="12">
      <c r="A1341" s="161">
        <v>3327</v>
      </c>
      <c r="B1341" s="161" t="s">
        <v>396</v>
      </c>
      <c r="C1341" s="161" t="s">
        <v>455</v>
      </c>
      <c r="D1341" s="161" t="s">
        <v>691</v>
      </c>
      <c r="E1341" s="161" t="s">
        <v>130</v>
      </c>
      <c r="F1341" s="192">
        <v>114.18687289219694</v>
      </c>
      <c r="G1341" s="192">
        <v>6.9668167667200009</v>
      </c>
      <c r="H1341" s="192">
        <v>107.22005612547694</v>
      </c>
      <c r="I1341" s="193">
        <f t="shared" si="221"/>
        <v>6.1012414039022904E-2</v>
      </c>
      <c r="J1341" s="193">
        <f t="shared" si="222"/>
        <v>0.93898758596097709</v>
      </c>
      <c r="K1341" s="138">
        <v>9066.6320518199991</v>
      </c>
      <c r="L1341" s="192">
        <f t="shared" si="223"/>
        <v>0</v>
      </c>
      <c r="M1341" s="192">
        <f t="shared" si="224"/>
        <v>553.17710868511756</v>
      </c>
      <c r="N1341" s="192">
        <f t="shared" si="225"/>
        <v>8513.4549431348823</v>
      </c>
      <c r="O1341" s="192">
        <v>2947.0023598394232</v>
      </c>
      <c r="P1341" s="192">
        <f t="shared" si="226"/>
        <v>0</v>
      </c>
      <c r="Q1341" s="192">
        <f t="shared" si="227"/>
        <v>179.80372815250044</v>
      </c>
      <c r="R1341" s="192">
        <f t="shared" si="228"/>
        <v>2767.1986316869229</v>
      </c>
      <c r="S1341" s="192">
        <f t="shared" si="229"/>
        <v>0</v>
      </c>
      <c r="T1341" s="192">
        <f t="shared" si="230"/>
        <v>732.98083683761797</v>
      </c>
      <c r="U1341" s="192">
        <f t="shared" si="231"/>
        <v>11280.653574821805</v>
      </c>
    </row>
    <row r="1342" spans="1:21" s="137" customFormat="1" ht="12">
      <c r="A1342" s="161">
        <v>3328</v>
      </c>
      <c r="B1342" s="161" t="s">
        <v>396</v>
      </c>
      <c r="C1342" s="161" t="s">
        <v>455</v>
      </c>
      <c r="D1342" s="161" t="s">
        <v>691</v>
      </c>
      <c r="E1342" s="161" t="s">
        <v>130</v>
      </c>
      <c r="F1342" s="192">
        <v>53.515959334106</v>
      </c>
      <c r="G1342" s="192">
        <v>33.429625496200003</v>
      </c>
      <c r="H1342" s="192">
        <v>20.086333837906</v>
      </c>
      <c r="I1342" s="193">
        <f t="shared" si="221"/>
        <v>0.62466647168735567</v>
      </c>
      <c r="J1342" s="193">
        <f t="shared" si="222"/>
        <v>0.37533352831264433</v>
      </c>
      <c r="K1342" s="138">
        <v>5667.4199781799998</v>
      </c>
      <c r="L1342" s="192">
        <f t="shared" si="223"/>
        <v>0</v>
      </c>
      <c r="M1342" s="192">
        <f t="shared" si="224"/>
        <v>3540.2472413401306</v>
      </c>
      <c r="N1342" s="192">
        <f t="shared" si="225"/>
        <v>2127.1727368398692</v>
      </c>
      <c r="O1342" s="192">
        <v>14.911366108461481</v>
      </c>
      <c r="P1342" s="192">
        <f t="shared" si="226"/>
        <v>0</v>
      </c>
      <c r="Q1342" s="192">
        <f t="shared" si="227"/>
        <v>9.3146304550110486</v>
      </c>
      <c r="R1342" s="192">
        <f t="shared" si="228"/>
        <v>5.5967356534504322</v>
      </c>
      <c r="S1342" s="192">
        <f t="shared" si="229"/>
        <v>0</v>
      </c>
      <c r="T1342" s="192">
        <f t="shared" si="230"/>
        <v>3549.5618717951415</v>
      </c>
      <c r="U1342" s="192">
        <f t="shared" si="231"/>
        <v>2132.7694724933199</v>
      </c>
    </row>
    <row r="1343" spans="1:21" s="137" customFormat="1" ht="12">
      <c r="A1343" s="161">
        <v>3329</v>
      </c>
      <c r="B1343" s="161" t="s">
        <v>396</v>
      </c>
      <c r="C1343" s="161" t="s">
        <v>455</v>
      </c>
      <c r="D1343" s="161" t="s">
        <v>691</v>
      </c>
      <c r="E1343" s="161" t="s">
        <v>130</v>
      </c>
      <c r="F1343" s="192">
        <v>125.85564710055171</v>
      </c>
      <c r="G1343" s="192">
        <v>2.5404337933200054</v>
      </c>
      <c r="H1343" s="192">
        <v>123.3152133072317</v>
      </c>
      <c r="I1343" s="193">
        <f t="shared" si="221"/>
        <v>2.0185298410093106E-2</v>
      </c>
      <c r="J1343" s="193">
        <f t="shared" si="222"/>
        <v>0.97981470158990691</v>
      </c>
      <c r="K1343" s="138">
        <v>7984.9029403200002</v>
      </c>
      <c r="L1343" s="192">
        <f t="shared" si="223"/>
        <v>0</v>
      </c>
      <c r="M1343" s="192">
        <f t="shared" si="224"/>
        <v>161.17764862598906</v>
      </c>
      <c r="N1343" s="192">
        <f t="shared" si="225"/>
        <v>7823.7252916940115</v>
      </c>
      <c r="O1343" s="192">
        <v>10.90591539696586</v>
      </c>
      <c r="P1343" s="192">
        <f t="shared" si="226"/>
        <v>0</v>
      </c>
      <c r="Q1343" s="192">
        <f t="shared" si="227"/>
        <v>0.2201391567229849</v>
      </c>
      <c r="R1343" s="192">
        <f t="shared" si="228"/>
        <v>10.685776240242875</v>
      </c>
      <c r="S1343" s="192">
        <f t="shared" si="229"/>
        <v>0</v>
      </c>
      <c r="T1343" s="192">
        <f t="shared" si="230"/>
        <v>161.39778778271204</v>
      </c>
      <c r="U1343" s="192">
        <f t="shared" si="231"/>
        <v>7834.4110679342548</v>
      </c>
    </row>
    <row r="1344" spans="1:21" s="137" customFormat="1" ht="12">
      <c r="A1344" s="161">
        <v>3330</v>
      </c>
      <c r="B1344" s="161" t="s">
        <v>396</v>
      </c>
      <c r="C1344" s="161" t="s">
        <v>455</v>
      </c>
      <c r="D1344" s="161" t="s">
        <v>690</v>
      </c>
      <c r="E1344" s="161" t="s">
        <v>130</v>
      </c>
      <c r="F1344" s="192">
        <v>130.39293738699999</v>
      </c>
      <c r="G1344" s="192">
        <v>0</v>
      </c>
      <c r="H1344" s="192">
        <v>130.39293738699999</v>
      </c>
      <c r="I1344" s="193">
        <f t="shared" si="221"/>
        <v>0</v>
      </c>
      <c r="J1344" s="193">
        <f t="shared" si="222"/>
        <v>1</v>
      </c>
      <c r="K1344" s="138">
        <v>7374.81554203</v>
      </c>
      <c r="L1344" s="192">
        <f t="shared" si="223"/>
        <v>0</v>
      </c>
      <c r="M1344" s="192">
        <f t="shared" si="224"/>
        <v>0</v>
      </c>
      <c r="N1344" s="192">
        <f t="shared" si="225"/>
        <v>7374.81554203</v>
      </c>
      <c r="O1344" s="192">
        <v>0.79065131615183948</v>
      </c>
      <c r="P1344" s="192">
        <f t="shared" si="226"/>
        <v>0</v>
      </c>
      <c r="Q1344" s="192">
        <f t="shared" si="227"/>
        <v>0</v>
      </c>
      <c r="R1344" s="192">
        <f t="shared" si="228"/>
        <v>0.79065131615183948</v>
      </c>
      <c r="S1344" s="192">
        <f t="shared" si="229"/>
        <v>0</v>
      </c>
      <c r="T1344" s="192">
        <f t="shared" si="230"/>
        <v>0</v>
      </c>
      <c r="U1344" s="192">
        <f t="shared" si="231"/>
        <v>7375.6061933461515</v>
      </c>
    </row>
    <row r="1345" spans="1:21" s="137" customFormat="1" ht="12">
      <c r="A1345" s="161">
        <v>3335</v>
      </c>
      <c r="B1345" s="161" t="s">
        <v>396</v>
      </c>
      <c r="C1345" s="161" t="s">
        <v>455</v>
      </c>
      <c r="D1345" s="161" t="s">
        <v>690</v>
      </c>
      <c r="E1345" s="161" t="s">
        <v>130</v>
      </c>
      <c r="F1345" s="192">
        <v>130.74441540233684</v>
      </c>
      <c r="G1345" s="192">
        <v>0</v>
      </c>
      <c r="H1345" s="192">
        <v>130.74441540233684</v>
      </c>
      <c r="I1345" s="193">
        <f t="shared" si="221"/>
        <v>0</v>
      </c>
      <c r="J1345" s="193">
        <f t="shared" si="222"/>
        <v>1</v>
      </c>
      <c r="K1345" s="138">
        <v>9396.0122465900004</v>
      </c>
      <c r="L1345" s="192">
        <f t="shared" si="223"/>
        <v>0</v>
      </c>
      <c r="M1345" s="192">
        <f t="shared" si="224"/>
        <v>0</v>
      </c>
      <c r="N1345" s="192">
        <f t="shared" si="225"/>
        <v>9396.0122465900004</v>
      </c>
      <c r="O1345" s="192">
        <v>0.16883792715155252</v>
      </c>
      <c r="P1345" s="192">
        <f t="shared" si="226"/>
        <v>0</v>
      </c>
      <c r="Q1345" s="192">
        <f t="shared" si="227"/>
        <v>0</v>
      </c>
      <c r="R1345" s="192">
        <f t="shared" si="228"/>
        <v>0.16883792715155252</v>
      </c>
      <c r="S1345" s="192">
        <f t="shared" si="229"/>
        <v>0</v>
      </c>
      <c r="T1345" s="192">
        <f t="shared" si="230"/>
        <v>0</v>
      </c>
      <c r="U1345" s="192">
        <f t="shared" si="231"/>
        <v>9396.1810845171512</v>
      </c>
    </row>
    <row r="1346" spans="1:21" s="137" customFormat="1" ht="12">
      <c r="A1346" s="161">
        <v>3336</v>
      </c>
      <c r="B1346" s="161" t="s">
        <v>396</v>
      </c>
      <c r="C1346" s="161" t="s">
        <v>455</v>
      </c>
      <c r="D1346" s="161" t="s">
        <v>693</v>
      </c>
      <c r="E1346" s="161" t="s">
        <v>130</v>
      </c>
      <c r="F1346" s="192">
        <v>64.96088934586669</v>
      </c>
      <c r="G1346" s="192">
        <v>1.8380132669904015E-4</v>
      </c>
      <c r="H1346" s="192">
        <v>64.960705544539991</v>
      </c>
      <c r="I1346" s="193">
        <f t="shared" si="221"/>
        <v>2.8294151842724888E-6</v>
      </c>
      <c r="J1346" s="193">
        <f t="shared" si="222"/>
        <v>0.99999717058481574</v>
      </c>
      <c r="K1346" s="138">
        <v>3901.3929266</v>
      </c>
      <c r="L1346" s="192">
        <f t="shared" si="223"/>
        <v>0</v>
      </c>
      <c r="M1346" s="192">
        <f t="shared" si="224"/>
        <v>1.1038660386335324E-2</v>
      </c>
      <c r="N1346" s="192">
        <f t="shared" si="225"/>
        <v>3901.3818879396135</v>
      </c>
      <c r="O1346" s="192">
        <v>10.929788379999104</v>
      </c>
      <c r="P1346" s="192">
        <f t="shared" si="226"/>
        <v>0</v>
      </c>
      <c r="Q1346" s="192">
        <f t="shared" si="227"/>
        <v>3.092490920325447E-5</v>
      </c>
      <c r="R1346" s="192">
        <f t="shared" si="228"/>
        <v>10.929757455089902</v>
      </c>
      <c r="S1346" s="192">
        <f t="shared" si="229"/>
        <v>0</v>
      </c>
      <c r="T1346" s="192">
        <f t="shared" si="230"/>
        <v>1.1069585295538578E-2</v>
      </c>
      <c r="U1346" s="192">
        <f t="shared" si="231"/>
        <v>3912.3116453947036</v>
      </c>
    </row>
    <row r="1347" spans="1:21" s="137" customFormat="1" ht="12">
      <c r="A1347" s="161">
        <v>3337</v>
      </c>
      <c r="B1347" s="161" t="s">
        <v>396</v>
      </c>
      <c r="C1347" s="161" t="s">
        <v>455</v>
      </c>
      <c r="D1347" s="161" t="s">
        <v>693</v>
      </c>
      <c r="E1347" s="161" t="s">
        <v>130</v>
      </c>
      <c r="F1347" s="192">
        <v>57.717694657806462</v>
      </c>
      <c r="G1347" s="192">
        <v>3.3837590674400033</v>
      </c>
      <c r="H1347" s="192">
        <v>54.333935590366458</v>
      </c>
      <c r="I1347" s="193">
        <f t="shared" si="221"/>
        <v>5.8626025996039006E-2</v>
      </c>
      <c r="J1347" s="193">
        <f t="shared" si="222"/>
        <v>0.94137397400396094</v>
      </c>
      <c r="K1347" s="138">
        <v>4041.2516528400001</v>
      </c>
      <c r="L1347" s="192">
        <f t="shared" si="223"/>
        <v>0</v>
      </c>
      <c r="M1347" s="192">
        <f t="shared" si="224"/>
        <v>236.92252445593346</v>
      </c>
      <c r="N1347" s="192">
        <f t="shared" si="225"/>
        <v>3804.3291283840663</v>
      </c>
      <c r="O1347" s="192">
        <v>48.152676620365597</v>
      </c>
      <c r="P1347" s="192">
        <f t="shared" si="226"/>
        <v>0</v>
      </c>
      <c r="Q1347" s="192">
        <f t="shared" si="227"/>
        <v>2.823000071324413</v>
      </c>
      <c r="R1347" s="192">
        <f t="shared" si="228"/>
        <v>45.329676549041181</v>
      </c>
      <c r="S1347" s="192">
        <f t="shared" si="229"/>
        <v>0</v>
      </c>
      <c r="T1347" s="192">
        <f t="shared" si="230"/>
        <v>239.74552452725786</v>
      </c>
      <c r="U1347" s="192">
        <f t="shared" si="231"/>
        <v>3849.6588049331076</v>
      </c>
    </row>
    <row r="1348" spans="1:21" s="137" customFormat="1" ht="12">
      <c r="A1348" s="161">
        <v>3338</v>
      </c>
      <c r="B1348" s="161" t="s">
        <v>396</v>
      </c>
      <c r="C1348" s="161" t="s">
        <v>455</v>
      </c>
      <c r="D1348" s="161" t="s">
        <v>693</v>
      </c>
      <c r="E1348" s="161" t="s">
        <v>130</v>
      </c>
      <c r="F1348" s="192">
        <v>43.187178849086337</v>
      </c>
      <c r="G1348" s="192">
        <v>0</v>
      </c>
      <c r="H1348" s="192">
        <v>43.187178849086337</v>
      </c>
      <c r="I1348" s="193">
        <f t="shared" si="221"/>
        <v>0</v>
      </c>
      <c r="J1348" s="193">
        <f t="shared" si="222"/>
        <v>1</v>
      </c>
      <c r="K1348" s="138">
        <v>2619.7237675400002</v>
      </c>
      <c r="L1348" s="192">
        <f t="shared" si="223"/>
        <v>0</v>
      </c>
      <c r="M1348" s="192">
        <f t="shared" si="224"/>
        <v>0</v>
      </c>
      <c r="N1348" s="192">
        <f t="shared" si="225"/>
        <v>2619.7237675400002</v>
      </c>
      <c r="O1348" s="192">
        <v>10.905949733923402</v>
      </c>
      <c r="P1348" s="192">
        <f t="shared" si="226"/>
        <v>0</v>
      </c>
      <c r="Q1348" s="192">
        <f t="shared" si="227"/>
        <v>0</v>
      </c>
      <c r="R1348" s="192">
        <f t="shared" si="228"/>
        <v>10.905949733923402</v>
      </c>
      <c r="S1348" s="192">
        <f t="shared" si="229"/>
        <v>0</v>
      </c>
      <c r="T1348" s="192">
        <f t="shared" si="230"/>
        <v>0</v>
      </c>
      <c r="U1348" s="192">
        <f t="shared" si="231"/>
        <v>2630.6297172739237</v>
      </c>
    </row>
    <row r="1349" spans="1:21" s="137" customFormat="1" ht="12">
      <c r="A1349" s="161">
        <v>3339</v>
      </c>
      <c r="B1349" s="161" t="s">
        <v>396</v>
      </c>
      <c r="C1349" s="161" t="s">
        <v>455</v>
      </c>
      <c r="D1349" s="161" t="s">
        <v>694</v>
      </c>
      <c r="E1349" s="161" t="s">
        <v>130</v>
      </c>
      <c r="F1349" s="192">
        <v>74.892832901524343</v>
      </c>
      <c r="G1349" s="192">
        <v>0</v>
      </c>
      <c r="H1349" s="192">
        <v>74.892832901524343</v>
      </c>
      <c r="I1349" s="193">
        <f t="shared" si="221"/>
        <v>0</v>
      </c>
      <c r="J1349" s="193">
        <f t="shared" si="222"/>
        <v>1</v>
      </c>
      <c r="K1349" s="138">
        <v>0</v>
      </c>
      <c r="L1349" s="192">
        <f t="shared" si="223"/>
        <v>0</v>
      </c>
      <c r="M1349" s="192">
        <f t="shared" si="224"/>
        <v>0</v>
      </c>
      <c r="N1349" s="192">
        <f t="shared" si="225"/>
        <v>0</v>
      </c>
      <c r="O1349" s="192">
        <v>1.3254944104071054E-13</v>
      </c>
      <c r="P1349" s="192">
        <f t="shared" si="226"/>
        <v>0</v>
      </c>
      <c r="Q1349" s="192">
        <f t="shared" si="227"/>
        <v>0</v>
      </c>
      <c r="R1349" s="192">
        <f t="shared" si="228"/>
        <v>1.3254944104071054E-13</v>
      </c>
      <c r="S1349" s="192">
        <f t="shared" si="229"/>
        <v>0</v>
      </c>
      <c r="T1349" s="192">
        <f t="shared" si="230"/>
        <v>0</v>
      </c>
      <c r="U1349" s="192">
        <f t="shared" si="231"/>
        <v>1.3254944104071054E-13</v>
      </c>
    </row>
    <row r="1350" spans="1:21" s="137" customFormat="1" ht="12">
      <c r="A1350" s="161">
        <v>3340</v>
      </c>
      <c r="B1350" s="161" t="s">
        <v>396</v>
      </c>
      <c r="C1350" s="161" t="s">
        <v>455</v>
      </c>
      <c r="D1350" s="161" t="s">
        <v>690</v>
      </c>
      <c r="E1350" s="161" t="s">
        <v>130</v>
      </c>
      <c r="F1350" s="192">
        <v>282.06602826053955</v>
      </c>
      <c r="G1350" s="192">
        <v>1.8123465769690483E-3</v>
      </c>
      <c r="H1350" s="192">
        <v>282.06421591396258</v>
      </c>
      <c r="I1350" s="193">
        <f t="shared" si="221"/>
        <v>6.42525648390034E-6</v>
      </c>
      <c r="J1350" s="193">
        <f t="shared" si="222"/>
        <v>0.99999357474351613</v>
      </c>
      <c r="K1350" s="138">
        <v>3255.2192969299999</v>
      </c>
      <c r="L1350" s="192">
        <f t="shared" si="223"/>
        <v>0</v>
      </c>
      <c r="M1350" s="192">
        <f t="shared" si="224"/>
        <v>2.0915618894116989E-2</v>
      </c>
      <c r="N1350" s="192">
        <f t="shared" si="225"/>
        <v>3255.198381311106</v>
      </c>
      <c r="O1350" s="192">
        <v>50.055267426122803</v>
      </c>
      <c r="P1350" s="192">
        <f t="shared" si="226"/>
        <v>0</v>
      </c>
      <c r="Q1350" s="192">
        <f t="shared" si="227"/>
        <v>3.2161793158306103E-4</v>
      </c>
      <c r="R1350" s="192">
        <f t="shared" si="228"/>
        <v>50.054945808191221</v>
      </c>
      <c r="S1350" s="192">
        <f t="shared" si="229"/>
        <v>0</v>
      </c>
      <c r="T1350" s="192">
        <f t="shared" si="230"/>
        <v>2.123723682570005E-2</v>
      </c>
      <c r="U1350" s="192">
        <f t="shared" si="231"/>
        <v>3305.2533271192974</v>
      </c>
    </row>
    <row r="1351" spans="1:21" s="137" customFormat="1" ht="12">
      <c r="A1351" s="161">
        <v>3341</v>
      </c>
      <c r="B1351" s="161" t="s">
        <v>396</v>
      </c>
      <c r="C1351" s="161" t="s">
        <v>455</v>
      </c>
      <c r="D1351" s="161" t="s">
        <v>690</v>
      </c>
      <c r="E1351" s="161" t="s">
        <v>130</v>
      </c>
      <c r="F1351" s="192">
        <v>248.82169640943647</v>
      </c>
      <c r="G1351" s="192">
        <v>0</v>
      </c>
      <c r="H1351" s="192">
        <v>248.82169640943647</v>
      </c>
      <c r="I1351" s="193">
        <f t="shared" si="221"/>
        <v>0</v>
      </c>
      <c r="J1351" s="193">
        <f t="shared" si="222"/>
        <v>1</v>
      </c>
      <c r="K1351" s="138">
        <v>10438.4981178</v>
      </c>
      <c r="L1351" s="192">
        <f t="shared" si="223"/>
        <v>0</v>
      </c>
      <c r="M1351" s="192">
        <f t="shared" si="224"/>
        <v>0</v>
      </c>
      <c r="N1351" s="192">
        <f t="shared" si="225"/>
        <v>10438.4981178</v>
      </c>
      <c r="O1351" s="192">
        <v>50.114575085706548</v>
      </c>
      <c r="P1351" s="192">
        <f t="shared" si="226"/>
        <v>0</v>
      </c>
      <c r="Q1351" s="192">
        <f t="shared" si="227"/>
        <v>0</v>
      </c>
      <c r="R1351" s="192">
        <f t="shared" si="228"/>
        <v>50.114575085706548</v>
      </c>
      <c r="S1351" s="192">
        <f t="shared" si="229"/>
        <v>0</v>
      </c>
      <c r="T1351" s="192">
        <f t="shared" si="230"/>
        <v>0</v>
      </c>
      <c r="U1351" s="192">
        <f t="shared" si="231"/>
        <v>10488.612692885707</v>
      </c>
    </row>
    <row r="1352" spans="1:21" s="137" customFormat="1" ht="12">
      <c r="A1352" s="161">
        <v>3344</v>
      </c>
      <c r="B1352" s="161" t="s">
        <v>396</v>
      </c>
      <c r="C1352" s="161" t="s">
        <v>455</v>
      </c>
      <c r="D1352" s="161" t="s">
        <v>690</v>
      </c>
      <c r="E1352" s="161" t="s">
        <v>130</v>
      </c>
      <c r="F1352" s="192">
        <v>25.618583541900001</v>
      </c>
      <c r="G1352" s="192">
        <v>0</v>
      </c>
      <c r="H1352" s="192">
        <v>25.618583541900001</v>
      </c>
      <c r="I1352" s="193">
        <f t="shared" si="221"/>
        <v>0</v>
      </c>
      <c r="J1352" s="193">
        <f t="shared" si="222"/>
        <v>1</v>
      </c>
      <c r="K1352" s="138">
        <v>6</v>
      </c>
      <c r="L1352" s="192">
        <f t="shared" si="223"/>
        <v>0</v>
      </c>
      <c r="M1352" s="192">
        <f t="shared" si="224"/>
        <v>0</v>
      </c>
      <c r="N1352" s="192">
        <f t="shared" si="225"/>
        <v>6</v>
      </c>
      <c r="O1352" s="192">
        <v>0.16637196340680721</v>
      </c>
      <c r="P1352" s="192">
        <f t="shared" si="226"/>
        <v>0</v>
      </c>
      <c r="Q1352" s="192">
        <f t="shared" si="227"/>
        <v>0</v>
      </c>
      <c r="R1352" s="192">
        <f t="shared" si="228"/>
        <v>0.16637196340680721</v>
      </c>
      <c r="S1352" s="192">
        <f t="shared" si="229"/>
        <v>0</v>
      </c>
      <c r="T1352" s="192">
        <f t="shared" si="230"/>
        <v>0</v>
      </c>
      <c r="U1352" s="192">
        <f t="shared" si="231"/>
        <v>6.1663719634068075</v>
      </c>
    </row>
    <row r="1353" spans="1:21" s="137" customFormat="1" ht="12">
      <c r="A1353" s="161">
        <v>3345</v>
      </c>
      <c r="B1353" s="161" t="s">
        <v>396</v>
      </c>
      <c r="C1353" s="161" t="s">
        <v>455</v>
      </c>
      <c r="D1353" s="161" t="s">
        <v>595</v>
      </c>
      <c r="E1353" s="161" t="s">
        <v>130</v>
      </c>
      <c r="F1353" s="192">
        <v>14.293266626099999</v>
      </c>
      <c r="G1353" s="192">
        <v>0</v>
      </c>
      <c r="H1353" s="192">
        <v>14.293266626099999</v>
      </c>
      <c r="I1353" s="193">
        <f t="shared" si="221"/>
        <v>0</v>
      </c>
      <c r="J1353" s="193">
        <f t="shared" si="222"/>
        <v>1</v>
      </c>
      <c r="K1353" s="138">
        <v>0</v>
      </c>
      <c r="L1353" s="192">
        <f t="shared" si="223"/>
        <v>0</v>
      </c>
      <c r="M1353" s="192">
        <f t="shared" si="224"/>
        <v>0</v>
      </c>
      <c r="N1353" s="192">
        <f t="shared" si="225"/>
        <v>0</v>
      </c>
      <c r="O1353" s="192">
        <v>10.037200760000019</v>
      </c>
      <c r="P1353" s="192">
        <f t="shared" si="226"/>
        <v>0</v>
      </c>
      <c r="Q1353" s="192">
        <f t="shared" si="227"/>
        <v>0</v>
      </c>
      <c r="R1353" s="192">
        <f t="shared" si="228"/>
        <v>10.037200760000019</v>
      </c>
      <c r="S1353" s="192">
        <f t="shared" si="229"/>
        <v>0</v>
      </c>
      <c r="T1353" s="192">
        <f t="shared" si="230"/>
        <v>0</v>
      </c>
      <c r="U1353" s="192">
        <f t="shared" si="231"/>
        <v>10.037200760000019</v>
      </c>
    </row>
    <row r="1354" spans="1:21" s="137" customFormat="1" ht="12">
      <c r="A1354" s="161">
        <v>3347</v>
      </c>
      <c r="B1354" s="161" t="s">
        <v>396</v>
      </c>
      <c r="C1354" s="161" t="s">
        <v>455</v>
      </c>
      <c r="D1354" s="161" t="s">
        <v>688</v>
      </c>
      <c r="E1354" s="161" t="s">
        <v>130</v>
      </c>
      <c r="F1354" s="192">
        <v>64.182550786899995</v>
      </c>
      <c r="G1354" s="192">
        <v>0</v>
      </c>
      <c r="H1354" s="192">
        <v>64.182550786899995</v>
      </c>
      <c r="I1354" s="193">
        <f t="shared" ref="I1354:I1409" si="232">IF(G1354&gt;0,G1354/F1354,0)</f>
        <v>0</v>
      </c>
      <c r="J1354" s="193">
        <f t="shared" ref="J1354:J1409" si="233">IF(E1354="Greenfield",1-I1354,0)</f>
        <v>1</v>
      </c>
      <c r="K1354" s="138">
        <v>4731.3579707700001</v>
      </c>
      <c r="L1354" s="192">
        <f t="shared" ref="L1354:L1409" si="234">IF($E1354="Established",$K1354,0)</f>
        <v>0</v>
      </c>
      <c r="M1354" s="192">
        <f t="shared" ref="M1354:M1409" si="235">IF($E1354="Greenfield",$K1354*I1354,0)</f>
        <v>0</v>
      </c>
      <c r="N1354" s="192">
        <f t="shared" ref="N1354:N1409" si="236">IF($E1354="Greenfield",$K1354*J1354,0)</f>
        <v>4731.3579707700001</v>
      </c>
      <c r="O1354" s="192">
        <v>3.1657747830221422E-14</v>
      </c>
      <c r="P1354" s="192">
        <f t="shared" ref="P1354:P1409" si="237">IF($E1354="Established",$O1354,0)</f>
        <v>0</v>
      </c>
      <c r="Q1354" s="192">
        <f t="shared" ref="Q1354:Q1409" si="238">IF($E1354="Greenfield",$O1354*I1354,0)</f>
        <v>0</v>
      </c>
      <c r="R1354" s="192">
        <f t="shared" ref="R1354:R1409" si="239">IF($E1354="Greenfield",$O1354*J1354,0)</f>
        <v>3.1657747830221422E-14</v>
      </c>
      <c r="S1354" s="192">
        <f t="shared" ref="S1354:S1409" si="240">L1354+P1354</f>
        <v>0</v>
      </c>
      <c r="T1354" s="192">
        <f t="shared" ref="T1354:T1409" si="241">M1354+Q1354</f>
        <v>0</v>
      </c>
      <c r="U1354" s="192">
        <f t="shared" ref="U1354:U1409" si="242">N1354+R1354</f>
        <v>4731.3579707700001</v>
      </c>
    </row>
    <row r="1355" spans="1:21" s="137" customFormat="1" ht="12">
      <c r="A1355" s="161">
        <v>3348</v>
      </c>
      <c r="B1355" s="161" t="s">
        <v>396</v>
      </c>
      <c r="C1355" s="161" t="s">
        <v>455</v>
      </c>
      <c r="D1355" s="161" t="s">
        <v>688</v>
      </c>
      <c r="E1355" s="161" t="s">
        <v>130</v>
      </c>
      <c r="F1355" s="192">
        <v>65.0645065577</v>
      </c>
      <c r="G1355" s="192">
        <v>0</v>
      </c>
      <c r="H1355" s="192">
        <v>65.0645065577</v>
      </c>
      <c r="I1355" s="193">
        <f t="shared" si="232"/>
        <v>0</v>
      </c>
      <c r="J1355" s="193">
        <f t="shared" si="233"/>
        <v>1</v>
      </c>
      <c r="K1355" s="138">
        <v>3267.5442437900001</v>
      </c>
      <c r="L1355" s="192">
        <f t="shared" si="234"/>
        <v>0</v>
      </c>
      <c r="M1355" s="192">
        <f t="shared" si="235"/>
        <v>0</v>
      </c>
      <c r="N1355" s="192">
        <f t="shared" si="236"/>
        <v>3267.5442437900001</v>
      </c>
      <c r="O1355" s="192">
        <v>3.1498863273984577E-14</v>
      </c>
      <c r="P1355" s="192">
        <f t="shared" si="237"/>
        <v>0</v>
      </c>
      <c r="Q1355" s="192">
        <f t="shared" si="238"/>
        <v>0</v>
      </c>
      <c r="R1355" s="192">
        <f t="shared" si="239"/>
        <v>3.1498863273984577E-14</v>
      </c>
      <c r="S1355" s="192">
        <f t="shared" si="240"/>
        <v>0</v>
      </c>
      <c r="T1355" s="192">
        <f t="shared" si="241"/>
        <v>0</v>
      </c>
      <c r="U1355" s="192">
        <f t="shared" si="242"/>
        <v>3267.5442437900001</v>
      </c>
    </row>
    <row r="1356" spans="1:21" s="137" customFormat="1" ht="12">
      <c r="A1356" s="161">
        <v>3349</v>
      </c>
      <c r="B1356" s="161" t="s">
        <v>396</v>
      </c>
      <c r="C1356" s="161" t="s">
        <v>455</v>
      </c>
      <c r="D1356" s="161" t="s">
        <v>691</v>
      </c>
      <c r="E1356" s="161" t="s">
        <v>130</v>
      </c>
      <c r="F1356" s="192">
        <v>77.277561837700006</v>
      </c>
      <c r="G1356" s="192">
        <v>66.519608356800006</v>
      </c>
      <c r="H1356" s="192">
        <v>10.757953480899999</v>
      </c>
      <c r="I1356" s="193">
        <f t="shared" si="232"/>
        <v>0.8607881353258261</v>
      </c>
      <c r="J1356" s="193">
        <f t="shared" si="233"/>
        <v>0.1392118646741739</v>
      </c>
      <c r="K1356" s="138">
        <v>3981.5259999999998</v>
      </c>
      <c r="L1356" s="192">
        <f t="shared" si="234"/>
        <v>0</v>
      </c>
      <c r="M1356" s="192">
        <f t="shared" si="235"/>
        <v>3427.2503412912947</v>
      </c>
      <c r="N1356" s="192">
        <f t="shared" si="236"/>
        <v>554.2756587087049</v>
      </c>
      <c r="O1356" s="192">
        <v>491.01475817616671</v>
      </c>
      <c r="P1356" s="192">
        <f t="shared" si="237"/>
        <v>0</v>
      </c>
      <c r="Q1356" s="192">
        <f t="shared" si="238"/>
        <v>422.65967810792398</v>
      </c>
      <c r="R1356" s="192">
        <f t="shared" si="239"/>
        <v>68.355080068242742</v>
      </c>
      <c r="S1356" s="192">
        <f t="shared" si="240"/>
        <v>0</v>
      </c>
      <c r="T1356" s="192">
        <f t="shared" si="241"/>
        <v>3849.9100193992185</v>
      </c>
      <c r="U1356" s="192">
        <f t="shared" si="242"/>
        <v>622.63073877694762</v>
      </c>
    </row>
    <row r="1357" spans="1:21" s="137" customFormat="1" ht="12">
      <c r="A1357" s="161">
        <v>3350</v>
      </c>
      <c r="B1357" s="161" t="s">
        <v>396</v>
      </c>
      <c r="C1357" s="161" t="s">
        <v>455</v>
      </c>
      <c r="D1357" s="161" t="s">
        <v>691</v>
      </c>
      <c r="E1357" s="161" t="s">
        <v>130</v>
      </c>
      <c r="F1357" s="192">
        <v>62.694253079319999</v>
      </c>
      <c r="G1357" s="192">
        <v>54.801091663000001</v>
      </c>
      <c r="H1357" s="192">
        <v>7.8931614163199999</v>
      </c>
      <c r="I1357" s="193">
        <f t="shared" si="232"/>
        <v>0.87410071850870175</v>
      </c>
      <c r="J1357" s="193">
        <f t="shared" si="233"/>
        <v>0.12589928149129825</v>
      </c>
      <c r="K1357" s="138">
        <v>3653.62233694</v>
      </c>
      <c r="L1357" s="192">
        <f t="shared" si="234"/>
        <v>0</v>
      </c>
      <c r="M1357" s="192">
        <f t="shared" si="235"/>
        <v>3193.6339098786962</v>
      </c>
      <c r="N1357" s="192">
        <f t="shared" si="236"/>
        <v>459.98842706130404</v>
      </c>
      <c r="O1357" s="192">
        <v>18.652962141522259</v>
      </c>
      <c r="P1357" s="192">
        <f t="shared" si="237"/>
        <v>0</v>
      </c>
      <c r="Q1357" s="192">
        <f t="shared" si="238"/>
        <v>16.304567610220218</v>
      </c>
      <c r="R1357" s="192">
        <f t="shared" si="239"/>
        <v>2.3483945313020405</v>
      </c>
      <c r="S1357" s="192">
        <f t="shared" si="240"/>
        <v>0</v>
      </c>
      <c r="T1357" s="192">
        <f t="shared" si="241"/>
        <v>3209.9384774889163</v>
      </c>
      <c r="U1357" s="192">
        <f t="shared" si="242"/>
        <v>462.3368215926061</v>
      </c>
    </row>
    <row r="1358" spans="1:21" s="137" customFormat="1" ht="12">
      <c r="A1358" s="161">
        <v>3351</v>
      </c>
      <c r="B1358" s="161" t="s">
        <v>396</v>
      </c>
      <c r="C1358" s="161" t="s">
        <v>455</v>
      </c>
      <c r="D1358" s="161" t="s">
        <v>692</v>
      </c>
      <c r="E1358" s="161" t="s">
        <v>130</v>
      </c>
      <c r="F1358" s="192">
        <v>55.226479536150705</v>
      </c>
      <c r="G1358" s="192">
        <v>26.172088832100002</v>
      </c>
      <c r="H1358" s="192">
        <v>29.054390704050704</v>
      </c>
      <c r="I1358" s="193">
        <f t="shared" si="232"/>
        <v>0.47390471114437072</v>
      </c>
      <c r="J1358" s="193">
        <f t="shared" si="233"/>
        <v>0.52609528885562928</v>
      </c>
      <c r="K1358" s="138">
        <v>2614.4943249200001</v>
      </c>
      <c r="L1358" s="192">
        <f t="shared" si="234"/>
        <v>0</v>
      </c>
      <c r="M1358" s="192">
        <f t="shared" si="235"/>
        <v>1239.0211778398091</v>
      </c>
      <c r="N1358" s="192">
        <f t="shared" si="236"/>
        <v>1375.473147080191</v>
      </c>
      <c r="O1358" s="192">
        <v>179.4951106120395</v>
      </c>
      <c r="P1358" s="192">
        <f t="shared" si="237"/>
        <v>0</v>
      </c>
      <c r="Q1358" s="192">
        <f t="shared" si="238"/>
        <v>85.063578546425447</v>
      </c>
      <c r="R1358" s="192">
        <f t="shared" si="239"/>
        <v>94.43153206561405</v>
      </c>
      <c r="S1358" s="192">
        <f t="shared" si="240"/>
        <v>0</v>
      </c>
      <c r="T1358" s="192">
        <f t="shared" si="241"/>
        <v>1324.0847563862344</v>
      </c>
      <c r="U1358" s="192">
        <f t="shared" si="242"/>
        <v>1469.9046791458049</v>
      </c>
    </row>
    <row r="1359" spans="1:21" s="137" customFormat="1" ht="12">
      <c r="A1359" s="161">
        <v>3352</v>
      </c>
      <c r="B1359" s="161" t="s">
        <v>396</v>
      </c>
      <c r="C1359" s="161" t="s">
        <v>455</v>
      </c>
      <c r="D1359" s="161" t="s">
        <v>690</v>
      </c>
      <c r="E1359" s="161" t="s">
        <v>130</v>
      </c>
      <c r="F1359" s="192">
        <v>126.98085934028499</v>
      </c>
      <c r="G1359" s="192">
        <v>0</v>
      </c>
      <c r="H1359" s="192">
        <v>126.98085934028499</v>
      </c>
      <c r="I1359" s="193">
        <f t="shared" si="232"/>
        <v>0</v>
      </c>
      <c r="J1359" s="193">
        <f t="shared" si="233"/>
        <v>1</v>
      </c>
      <c r="K1359" s="138">
        <v>9249.09928296</v>
      </c>
      <c r="L1359" s="192">
        <f t="shared" si="234"/>
        <v>0</v>
      </c>
      <c r="M1359" s="192">
        <f t="shared" si="235"/>
        <v>0</v>
      </c>
      <c r="N1359" s="192">
        <f t="shared" si="236"/>
        <v>9249.09928296</v>
      </c>
      <c r="O1359" s="192">
        <v>0</v>
      </c>
      <c r="P1359" s="192">
        <f t="shared" si="237"/>
        <v>0</v>
      </c>
      <c r="Q1359" s="192">
        <f t="shared" si="238"/>
        <v>0</v>
      </c>
      <c r="R1359" s="192">
        <f t="shared" si="239"/>
        <v>0</v>
      </c>
      <c r="S1359" s="192">
        <f t="shared" si="240"/>
        <v>0</v>
      </c>
      <c r="T1359" s="192">
        <f t="shared" si="241"/>
        <v>0</v>
      </c>
      <c r="U1359" s="192">
        <f t="shared" si="242"/>
        <v>9249.09928296</v>
      </c>
    </row>
    <row r="1360" spans="1:21" s="137" customFormat="1" ht="12">
      <c r="A1360" s="161">
        <v>3353</v>
      </c>
      <c r="B1360" s="161" t="s">
        <v>396</v>
      </c>
      <c r="C1360" s="161" t="s">
        <v>455</v>
      </c>
      <c r="D1360" s="161" t="s">
        <v>688</v>
      </c>
      <c r="E1360" s="161" t="s">
        <v>130</v>
      </c>
      <c r="F1360" s="192">
        <v>45.090547882767297</v>
      </c>
      <c r="G1360" s="192">
        <v>6.2402461946497567E-2</v>
      </c>
      <c r="H1360" s="192">
        <v>45.028145420820799</v>
      </c>
      <c r="I1360" s="193">
        <f t="shared" si="232"/>
        <v>1.3839366536139725E-3</v>
      </c>
      <c r="J1360" s="193">
        <f t="shared" si="233"/>
        <v>0.99861606334638597</v>
      </c>
      <c r="K1360" s="138">
        <v>4634.9408879299999</v>
      </c>
      <c r="L1360" s="192">
        <f t="shared" si="234"/>
        <v>0</v>
      </c>
      <c r="M1360" s="192">
        <f t="shared" si="235"/>
        <v>6.4144645821404183</v>
      </c>
      <c r="N1360" s="192">
        <f t="shared" si="236"/>
        <v>4628.5264233478592</v>
      </c>
      <c r="O1360" s="192">
        <v>0</v>
      </c>
      <c r="P1360" s="192">
        <f t="shared" si="237"/>
        <v>0</v>
      </c>
      <c r="Q1360" s="192">
        <f t="shared" si="238"/>
        <v>0</v>
      </c>
      <c r="R1360" s="192">
        <f t="shared" si="239"/>
        <v>0</v>
      </c>
      <c r="S1360" s="192">
        <f t="shared" si="240"/>
        <v>0</v>
      </c>
      <c r="T1360" s="192">
        <f t="shared" si="241"/>
        <v>6.4144645821404183</v>
      </c>
      <c r="U1360" s="192">
        <f t="shared" si="242"/>
        <v>4628.5264233478592</v>
      </c>
    </row>
    <row r="1361" spans="1:21" s="137" customFormat="1" ht="12">
      <c r="A1361" s="161">
        <v>3354</v>
      </c>
      <c r="B1361" s="161" t="s">
        <v>396</v>
      </c>
      <c r="C1361" s="161" t="s">
        <v>455</v>
      </c>
      <c r="D1361" s="161" t="s">
        <v>688</v>
      </c>
      <c r="E1361" s="161" t="s">
        <v>130</v>
      </c>
      <c r="F1361" s="192">
        <v>64.890785598799994</v>
      </c>
      <c r="G1361" s="192">
        <v>0</v>
      </c>
      <c r="H1361" s="192">
        <v>64.890785598799994</v>
      </c>
      <c r="I1361" s="193">
        <f t="shared" si="232"/>
        <v>0</v>
      </c>
      <c r="J1361" s="193">
        <f t="shared" si="233"/>
        <v>1</v>
      </c>
      <c r="K1361" s="138">
        <v>4754.7871338499999</v>
      </c>
      <c r="L1361" s="192">
        <f t="shared" si="234"/>
        <v>0</v>
      </c>
      <c r="M1361" s="192">
        <f t="shared" si="235"/>
        <v>0</v>
      </c>
      <c r="N1361" s="192">
        <f t="shared" si="236"/>
        <v>4754.7871338499999</v>
      </c>
      <c r="O1361" s="192">
        <v>0</v>
      </c>
      <c r="P1361" s="192">
        <f t="shared" si="237"/>
        <v>0</v>
      </c>
      <c r="Q1361" s="192">
        <f t="shared" si="238"/>
        <v>0</v>
      </c>
      <c r="R1361" s="192">
        <f t="shared" si="239"/>
        <v>0</v>
      </c>
      <c r="S1361" s="192">
        <f t="shared" si="240"/>
        <v>0</v>
      </c>
      <c r="T1361" s="192">
        <f t="shared" si="241"/>
        <v>0</v>
      </c>
      <c r="U1361" s="192">
        <f t="shared" si="242"/>
        <v>4754.7871338499999</v>
      </c>
    </row>
    <row r="1362" spans="1:21" s="137" customFormat="1" ht="12">
      <c r="A1362" s="161">
        <v>3517</v>
      </c>
      <c r="B1362" s="161" t="s">
        <v>396</v>
      </c>
      <c r="C1362" s="161" t="s">
        <v>455</v>
      </c>
      <c r="D1362" s="161" t="s">
        <v>695</v>
      </c>
      <c r="E1362" s="161" t="s">
        <v>130</v>
      </c>
      <c r="F1362" s="192">
        <v>256.17772839236761</v>
      </c>
      <c r="G1362" s="192">
        <v>0</v>
      </c>
      <c r="H1362" s="192">
        <v>256.17772839236761</v>
      </c>
      <c r="I1362" s="193">
        <f t="shared" si="232"/>
        <v>0</v>
      </c>
      <c r="J1362" s="193">
        <f t="shared" si="233"/>
        <v>1</v>
      </c>
      <c r="K1362" s="138">
        <v>18027.582312800001</v>
      </c>
      <c r="L1362" s="192">
        <f t="shared" si="234"/>
        <v>0</v>
      </c>
      <c r="M1362" s="192">
        <f t="shared" si="235"/>
        <v>0</v>
      </c>
      <c r="N1362" s="192">
        <f t="shared" si="236"/>
        <v>18027.582312800001</v>
      </c>
      <c r="O1362" s="192">
        <v>204.61239303853742</v>
      </c>
      <c r="P1362" s="192">
        <f t="shared" si="237"/>
        <v>0</v>
      </c>
      <c r="Q1362" s="192">
        <f t="shared" si="238"/>
        <v>0</v>
      </c>
      <c r="R1362" s="192">
        <f t="shared" si="239"/>
        <v>204.61239303853742</v>
      </c>
      <c r="S1362" s="192">
        <f t="shared" si="240"/>
        <v>0</v>
      </c>
      <c r="T1362" s="192">
        <f t="shared" si="241"/>
        <v>0</v>
      </c>
      <c r="U1362" s="192">
        <f t="shared" si="242"/>
        <v>18232.194705838538</v>
      </c>
    </row>
    <row r="1363" spans="1:21" s="137" customFormat="1" ht="12">
      <c r="A1363" s="161">
        <v>3518</v>
      </c>
      <c r="B1363" s="161" t="s">
        <v>396</v>
      </c>
      <c r="C1363" s="161" t="s">
        <v>455</v>
      </c>
      <c r="D1363" s="161" t="s">
        <v>543</v>
      </c>
      <c r="E1363" s="161" t="s">
        <v>130</v>
      </c>
      <c r="F1363" s="192">
        <v>265.6940774624</v>
      </c>
      <c r="G1363" s="192">
        <v>188.54285001400001</v>
      </c>
      <c r="H1363" s="192">
        <v>77.151227448399993</v>
      </c>
      <c r="I1363" s="193">
        <f t="shared" si="232"/>
        <v>0.70962383435393617</v>
      </c>
      <c r="J1363" s="193">
        <f t="shared" si="233"/>
        <v>0.29037616564606383</v>
      </c>
      <c r="K1363" s="138">
        <v>4</v>
      </c>
      <c r="L1363" s="192">
        <f t="shared" si="234"/>
        <v>0</v>
      </c>
      <c r="M1363" s="192">
        <f t="shared" si="235"/>
        <v>2.8384953374157447</v>
      </c>
      <c r="N1363" s="192">
        <f t="shared" si="236"/>
        <v>1.1615046625842553</v>
      </c>
      <c r="O1363" s="192">
        <v>1598.0381281784853</v>
      </c>
      <c r="P1363" s="192">
        <f t="shared" si="237"/>
        <v>0</v>
      </c>
      <c r="Q1363" s="192">
        <f t="shared" si="238"/>
        <v>1134.0059439618037</v>
      </c>
      <c r="R1363" s="192">
        <f t="shared" si="239"/>
        <v>464.03218421668163</v>
      </c>
      <c r="S1363" s="192">
        <f t="shared" si="240"/>
        <v>0</v>
      </c>
      <c r="T1363" s="192">
        <f t="shared" si="241"/>
        <v>1136.8444392992194</v>
      </c>
      <c r="U1363" s="192">
        <f t="shared" si="242"/>
        <v>465.19368887926589</v>
      </c>
    </row>
    <row r="1364" spans="1:21" s="137" customFormat="1" ht="12">
      <c r="A1364" s="161">
        <v>3520</v>
      </c>
      <c r="B1364" s="161" t="s">
        <v>396</v>
      </c>
      <c r="C1364" s="161" t="s">
        <v>455</v>
      </c>
      <c r="D1364" s="161" t="s">
        <v>544</v>
      </c>
      <c r="E1364" s="161" t="s">
        <v>130</v>
      </c>
      <c r="F1364" s="192">
        <v>28.744290697146099</v>
      </c>
      <c r="G1364" s="192">
        <v>0</v>
      </c>
      <c r="H1364" s="192">
        <v>28.744290697146099</v>
      </c>
      <c r="I1364" s="193">
        <f t="shared" si="232"/>
        <v>0</v>
      </c>
      <c r="J1364" s="193">
        <f t="shared" si="233"/>
        <v>1</v>
      </c>
      <c r="K1364" s="138">
        <v>2228.6167999999998</v>
      </c>
      <c r="L1364" s="192">
        <f t="shared" si="234"/>
        <v>0</v>
      </c>
      <c r="M1364" s="192">
        <f t="shared" si="235"/>
        <v>0</v>
      </c>
      <c r="N1364" s="192">
        <f t="shared" si="236"/>
        <v>2228.6167999999998</v>
      </c>
      <c r="O1364" s="192">
        <v>191.29880256259395</v>
      </c>
      <c r="P1364" s="192">
        <f t="shared" si="237"/>
        <v>0</v>
      </c>
      <c r="Q1364" s="192">
        <f t="shared" si="238"/>
        <v>0</v>
      </c>
      <c r="R1364" s="192">
        <f t="shared" si="239"/>
        <v>191.29880256259395</v>
      </c>
      <c r="S1364" s="192">
        <f t="shared" si="240"/>
        <v>0</v>
      </c>
      <c r="T1364" s="192">
        <f t="shared" si="241"/>
        <v>0</v>
      </c>
      <c r="U1364" s="192">
        <f t="shared" si="242"/>
        <v>2419.9156025625939</v>
      </c>
    </row>
    <row r="1365" spans="1:21" s="137" customFormat="1" ht="12">
      <c r="A1365" s="161">
        <v>3521</v>
      </c>
      <c r="B1365" s="161" t="s">
        <v>396</v>
      </c>
      <c r="C1365" s="161" t="s">
        <v>455</v>
      </c>
      <c r="D1365" s="161" t="s">
        <v>544</v>
      </c>
      <c r="E1365" s="161" t="s">
        <v>130</v>
      </c>
      <c r="F1365" s="192">
        <v>76.738083082100005</v>
      </c>
      <c r="G1365" s="192">
        <v>0</v>
      </c>
      <c r="H1365" s="192">
        <v>76.738083082100005</v>
      </c>
      <c r="I1365" s="193">
        <f t="shared" si="232"/>
        <v>0</v>
      </c>
      <c r="J1365" s="193">
        <f t="shared" si="233"/>
        <v>1</v>
      </c>
      <c r="K1365" s="138">
        <v>3307.5868</v>
      </c>
      <c r="L1365" s="192">
        <f t="shared" si="234"/>
        <v>0</v>
      </c>
      <c r="M1365" s="192">
        <f t="shared" si="235"/>
        <v>0</v>
      </c>
      <c r="N1365" s="192">
        <f t="shared" si="236"/>
        <v>3307.5868</v>
      </c>
      <c r="O1365" s="192">
        <v>5.3024528784902643</v>
      </c>
      <c r="P1365" s="192">
        <f t="shared" si="237"/>
        <v>0</v>
      </c>
      <c r="Q1365" s="192">
        <f t="shared" si="238"/>
        <v>0</v>
      </c>
      <c r="R1365" s="192">
        <f t="shared" si="239"/>
        <v>5.3024528784902643</v>
      </c>
      <c r="S1365" s="192">
        <f t="shared" si="240"/>
        <v>0</v>
      </c>
      <c r="T1365" s="192">
        <f t="shared" si="241"/>
        <v>0</v>
      </c>
      <c r="U1365" s="192">
        <f t="shared" si="242"/>
        <v>3312.8892528784904</v>
      </c>
    </row>
    <row r="1366" spans="1:21" s="137" customFormat="1" ht="12">
      <c r="A1366" s="161">
        <v>3548</v>
      </c>
      <c r="B1366" s="161" t="s">
        <v>396</v>
      </c>
      <c r="C1366" s="161" t="s">
        <v>455</v>
      </c>
      <c r="D1366" s="161" t="s">
        <v>544</v>
      </c>
      <c r="E1366" s="161" t="s">
        <v>130</v>
      </c>
      <c r="F1366" s="192">
        <v>162.10281595790002</v>
      </c>
      <c r="G1366" s="192">
        <v>0</v>
      </c>
      <c r="H1366" s="192">
        <v>162.10281595790002</v>
      </c>
      <c r="I1366" s="193">
        <f t="shared" si="232"/>
        <v>0</v>
      </c>
      <c r="J1366" s="193">
        <f t="shared" si="233"/>
        <v>1</v>
      </c>
      <c r="K1366" s="138">
        <v>3791.7860000000001</v>
      </c>
      <c r="L1366" s="192">
        <f t="shared" si="234"/>
        <v>0</v>
      </c>
      <c r="M1366" s="192">
        <f t="shared" si="235"/>
        <v>0</v>
      </c>
      <c r="N1366" s="192">
        <f t="shared" si="236"/>
        <v>3791.7860000000001</v>
      </c>
      <c r="O1366" s="192">
        <v>29.048239307888604</v>
      </c>
      <c r="P1366" s="192">
        <f t="shared" si="237"/>
        <v>0</v>
      </c>
      <c r="Q1366" s="192">
        <f t="shared" si="238"/>
        <v>0</v>
      </c>
      <c r="R1366" s="192">
        <f t="shared" si="239"/>
        <v>29.048239307888604</v>
      </c>
      <c r="S1366" s="192">
        <f t="shared" si="240"/>
        <v>0</v>
      </c>
      <c r="T1366" s="192">
        <f t="shared" si="241"/>
        <v>0</v>
      </c>
      <c r="U1366" s="192">
        <f t="shared" si="242"/>
        <v>3820.8342393078888</v>
      </c>
    </row>
    <row r="1367" spans="1:21" s="137" customFormat="1" ht="12">
      <c r="A1367" s="161">
        <v>3549</v>
      </c>
      <c r="B1367" s="161" t="s">
        <v>396</v>
      </c>
      <c r="C1367" s="161" t="s">
        <v>455</v>
      </c>
      <c r="D1367" s="161" t="s">
        <v>543</v>
      </c>
      <c r="E1367" s="161" t="s">
        <v>130</v>
      </c>
      <c r="F1367" s="192">
        <v>102.0027303</v>
      </c>
      <c r="G1367" s="192">
        <v>0</v>
      </c>
      <c r="H1367" s="192">
        <v>102.0027303</v>
      </c>
      <c r="I1367" s="193">
        <f t="shared" si="232"/>
        <v>0</v>
      </c>
      <c r="J1367" s="193">
        <f t="shared" si="233"/>
        <v>1</v>
      </c>
      <c r="K1367" s="138">
        <v>3</v>
      </c>
      <c r="L1367" s="192">
        <f t="shared" si="234"/>
        <v>0</v>
      </c>
      <c r="M1367" s="192">
        <f t="shared" si="235"/>
        <v>0</v>
      </c>
      <c r="N1367" s="192">
        <f t="shared" si="236"/>
        <v>3</v>
      </c>
      <c r="O1367" s="192">
        <v>322.01043786267911</v>
      </c>
      <c r="P1367" s="192">
        <f t="shared" si="237"/>
        <v>0</v>
      </c>
      <c r="Q1367" s="192">
        <f t="shared" si="238"/>
        <v>0</v>
      </c>
      <c r="R1367" s="192">
        <f t="shared" si="239"/>
        <v>322.01043786267911</v>
      </c>
      <c r="S1367" s="192">
        <f t="shared" si="240"/>
        <v>0</v>
      </c>
      <c r="T1367" s="192">
        <f t="shared" si="241"/>
        <v>0</v>
      </c>
      <c r="U1367" s="192">
        <f t="shared" si="242"/>
        <v>325.01043786267911</v>
      </c>
    </row>
    <row r="1368" spans="1:21" s="137" customFormat="1" ht="12">
      <c r="A1368" s="161">
        <v>3550</v>
      </c>
      <c r="B1368" s="161" t="s">
        <v>396</v>
      </c>
      <c r="C1368" s="161" t="s">
        <v>455</v>
      </c>
      <c r="D1368" s="161" t="s">
        <v>543</v>
      </c>
      <c r="E1368" s="161" t="s">
        <v>130</v>
      </c>
      <c r="F1368" s="192">
        <v>110.50187858588001</v>
      </c>
      <c r="G1368" s="192">
        <v>2.6081623298800025</v>
      </c>
      <c r="H1368" s="192">
        <v>107.893716256</v>
      </c>
      <c r="I1368" s="193">
        <f t="shared" si="232"/>
        <v>2.3602877736173391E-2</v>
      </c>
      <c r="J1368" s="193">
        <f t="shared" si="233"/>
        <v>0.97639712226382658</v>
      </c>
      <c r="K1368" s="138">
        <v>2</v>
      </c>
      <c r="L1368" s="192">
        <f t="shared" si="234"/>
        <v>0</v>
      </c>
      <c r="M1368" s="192">
        <f t="shared" si="235"/>
        <v>4.7205755472346782E-2</v>
      </c>
      <c r="N1368" s="192">
        <f t="shared" si="236"/>
        <v>1.9527942445276532</v>
      </c>
      <c r="O1368" s="192">
        <v>965.26053401074091</v>
      </c>
      <c r="P1368" s="192">
        <f t="shared" si="237"/>
        <v>0</v>
      </c>
      <c r="Q1368" s="192">
        <f t="shared" si="238"/>
        <v>22.782926367808955</v>
      </c>
      <c r="R1368" s="192">
        <f t="shared" si="239"/>
        <v>942.47760764293196</v>
      </c>
      <c r="S1368" s="192">
        <f t="shared" si="240"/>
        <v>0</v>
      </c>
      <c r="T1368" s="192">
        <f t="shared" si="241"/>
        <v>22.830132123281302</v>
      </c>
      <c r="U1368" s="192">
        <f t="shared" si="242"/>
        <v>944.43040188745965</v>
      </c>
    </row>
    <row r="1369" spans="1:21" s="137" customFormat="1" ht="12">
      <c r="A1369" s="161">
        <v>3551</v>
      </c>
      <c r="B1369" s="161" t="s">
        <v>396</v>
      </c>
      <c r="C1369" s="161" t="s">
        <v>455</v>
      </c>
      <c r="D1369" s="161" t="s">
        <v>543</v>
      </c>
      <c r="E1369" s="161" t="s">
        <v>130</v>
      </c>
      <c r="F1369" s="192">
        <v>154.71756179690999</v>
      </c>
      <c r="G1369" s="192">
        <v>1.3819317609099926</v>
      </c>
      <c r="H1369" s="192">
        <v>153.335630036</v>
      </c>
      <c r="I1369" s="193">
        <f t="shared" si="232"/>
        <v>8.9319644445016878E-3</v>
      </c>
      <c r="J1369" s="193">
        <f t="shared" si="233"/>
        <v>0.99106803555549827</v>
      </c>
      <c r="K1369" s="138">
        <v>0</v>
      </c>
      <c r="L1369" s="192">
        <f t="shared" si="234"/>
        <v>0</v>
      </c>
      <c r="M1369" s="192">
        <f t="shared" si="235"/>
        <v>0</v>
      </c>
      <c r="N1369" s="192">
        <f t="shared" si="236"/>
        <v>0</v>
      </c>
      <c r="O1369" s="192">
        <v>285.17565810256519</v>
      </c>
      <c r="P1369" s="192">
        <f t="shared" si="237"/>
        <v>0</v>
      </c>
      <c r="Q1369" s="192">
        <f t="shared" si="238"/>
        <v>2.547178838609482</v>
      </c>
      <c r="R1369" s="192">
        <f t="shared" si="239"/>
        <v>282.62847926395568</v>
      </c>
      <c r="S1369" s="192">
        <f t="shared" si="240"/>
        <v>0</v>
      </c>
      <c r="T1369" s="192">
        <f t="shared" si="241"/>
        <v>2.547178838609482</v>
      </c>
      <c r="U1369" s="192">
        <f t="shared" si="242"/>
        <v>282.62847926395568</v>
      </c>
    </row>
    <row r="1370" spans="1:21" s="137" customFormat="1" ht="12">
      <c r="A1370" s="161">
        <v>3560</v>
      </c>
      <c r="B1370" s="161" t="s">
        <v>396</v>
      </c>
      <c r="C1370" s="161" t="s">
        <v>455</v>
      </c>
      <c r="D1370" s="161" t="s">
        <v>555</v>
      </c>
      <c r="E1370" s="161" t="s">
        <v>130</v>
      </c>
      <c r="F1370" s="192">
        <v>374.80637174663224</v>
      </c>
      <c r="G1370" s="192">
        <v>0</v>
      </c>
      <c r="H1370" s="192">
        <v>374.80637174663224</v>
      </c>
      <c r="I1370" s="193">
        <f t="shared" si="232"/>
        <v>0</v>
      </c>
      <c r="J1370" s="193">
        <f t="shared" si="233"/>
        <v>1</v>
      </c>
      <c r="K1370" s="138">
        <v>29375.89343</v>
      </c>
      <c r="L1370" s="192">
        <f t="shared" si="234"/>
        <v>0</v>
      </c>
      <c r="M1370" s="192">
        <f t="shared" si="235"/>
        <v>0</v>
      </c>
      <c r="N1370" s="192">
        <f t="shared" si="236"/>
        <v>29375.89343</v>
      </c>
      <c r="O1370" s="192">
        <v>129.71280420275804</v>
      </c>
      <c r="P1370" s="192">
        <f t="shared" si="237"/>
        <v>0</v>
      </c>
      <c r="Q1370" s="192">
        <f t="shared" si="238"/>
        <v>0</v>
      </c>
      <c r="R1370" s="192">
        <f t="shared" si="239"/>
        <v>129.71280420275804</v>
      </c>
      <c r="S1370" s="192">
        <f t="shared" si="240"/>
        <v>0</v>
      </c>
      <c r="T1370" s="192">
        <f t="shared" si="241"/>
        <v>0</v>
      </c>
      <c r="U1370" s="192">
        <f t="shared" si="242"/>
        <v>29505.606234202758</v>
      </c>
    </row>
    <row r="1371" spans="1:21" s="137" customFormat="1" ht="12">
      <c r="A1371" s="161">
        <v>3567</v>
      </c>
      <c r="B1371" s="161" t="s">
        <v>396</v>
      </c>
      <c r="C1371" s="161" t="s">
        <v>455</v>
      </c>
      <c r="D1371" s="161" t="s">
        <v>568</v>
      </c>
      <c r="E1371" s="161" t="s">
        <v>130</v>
      </c>
      <c r="F1371" s="192">
        <v>123.357994517348</v>
      </c>
      <c r="G1371" s="192">
        <v>0</v>
      </c>
      <c r="H1371" s="192">
        <v>123.357994517348</v>
      </c>
      <c r="I1371" s="193">
        <f t="shared" si="232"/>
        <v>0</v>
      </c>
      <c r="J1371" s="193">
        <f t="shared" si="233"/>
        <v>1</v>
      </c>
      <c r="K1371" s="138">
        <v>7264.4040000000005</v>
      </c>
      <c r="L1371" s="192">
        <f t="shared" si="234"/>
        <v>0</v>
      </c>
      <c r="M1371" s="192">
        <f t="shared" si="235"/>
        <v>0</v>
      </c>
      <c r="N1371" s="192">
        <f t="shared" si="236"/>
        <v>7264.4040000000005</v>
      </c>
      <c r="O1371" s="192">
        <v>27.835768158600263</v>
      </c>
      <c r="P1371" s="192">
        <f t="shared" si="237"/>
        <v>0</v>
      </c>
      <c r="Q1371" s="192">
        <f t="shared" si="238"/>
        <v>0</v>
      </c>
      <c r="R1371" s="192">
        <f t="shared" si="239"/>
        <v>27.835768158600263</v>
      </c>
      <c r="S1371" s="192">
        <f t="shared" si="240"/>
        <v>0</v>
      </c>
      <c r="T1371" s="192">
        <f t="shared" si="241"/>
        <v>0</v>
      </c>
      <c r="U1371" s="192">
        <f t="shared" si="242"/>
        <v>7292.2397681586008</v>
      </c>
    </row>
    <row r="1372" spans="1:21" s="137" customFormat="1" ht="12">
      <c r="A1372" s="161">
        <v>4201</v>
      </c>
      <c r="B1372" s="161" t="s">
        <v>396</v>
      </c>
      <c r="C1372" s="161" t="s">
        <v>455</v>
      </c>
      <c r="D1372" s="161" t="s">
        <v>651</v>
      </c>
      <c r="E1372" s="161" t="s">
        <v>130</v>
      </c>
      <c r="F1372" s="192">
        <v>0.83508022698899997</v>
      </c>
      <c r="G1372" s="192">
        <v>0.83508022698899997</v>
      </c>
      <c r="H1372" s="192">
        <v>0</v>
      </c>
      <c r="I1372" s="193">
        <f t="shared" si="232"/>
        <v>1</v>
      </c>
      <c r="J1372" s="193">
        <f t="shared" si="233"/>
        <v>0</v>
      </c>
      <c r="K1372" s="138">
        <v>0</v>
      </c>
      <c r="L1372" s="192">
        <f t="shared" si="234"/>
        <v>0</v>
      </c>
      <c r="M1372" s="192">
        <f t="shared" si="235"/>
        <v>0</v>
      </c>
      <c r="N1372" s="192">
        <f t="shared" si="236"/>
        <v>0</v>
      </c>
      <c r="O1372" s="192">
        <v>0</v>
      </c>
      <c r="P1372" s="192">
        <f t="shared" si="237"/>
        <v>0</v>
      </c>
      <c r="Q1372" s="192">
        <f t="shared" si="238"/>
        <v>0</v>
      </c>
      <c r="R1372" s="192">
        <f t="shared" si="239"/>
        <v>0</v>
      </c>
      <c r="S1372" s="192">
        <f t="shared" si="240"/>
        <v>0</v>
      </c>
      <c r="T1372" s="192">
        <f t="shared" si="241"/>
        <v>0</v>
      </c>
      <c r="U1372" s="192">
        <f t="shared" si="242"/>
        <v>0</v>
      </c>
    </row>
    <row r="1373" spans="1:21" s="137" customFormat="1" ht="12">
      <c r="A1373" s="161">
        <v>4202</v>
      </c>
      <c r="B1373" s="161" t="s">
        <v>396</v>
      </c>
      <c r="C1373" s="161" t="s">
        <v>455</v>
      </c>
      <c r="D1373" s="161" t="s">
        <v>650</v>
      </c>
      <c r="E1373" s="161" t="s">
        <v>130</v>
      </c>
      <c r="F1373" s="192">
        <v>2.5090751152699999</v>
      </c>
      <c r="G1373" s="192">
        <v>2.5090751152699999</v>
      </c>
      <c r="H1373" s="192">
        <v>0</v>
      </c>
      <c r="I1373" s="193">
        <f t="shared" si="232"/>
        <v>1</v>
      </c>
      <c r="J1373" s="193">
        <f t="shared" si="233"/>
        <v>0</v>
      </c>
      <c r="K1373" s="138">
        <v>0</v>
      </c>
      <c r="L1373" s="192">
        <f t="shared" si="234"/>
        <v>0</v>
      </c>
      <c r="M1373" s="192">
        <f t="shared" si="235"/>
        <v>0</v>
      </c>
      <c r="N1373" s="192">
        <f t="shared" si="236"/>
        <v>0</v>
      </c>
      <c r="O1373" s="192">
        <v>0</v>
      </c>
      <c r="P1373" s="192">
        <f t="shared" si="237"/>
        <v>0</v>
      </c>
      <c r="Q1373" s="192">
        <f t="shared" si="238"/>
        <v>0</v>
      </c>
      <c r="R1373" s="192">
        <f t="shared" si="239"/>
        <v>0</v>
      </c>
      <c r="S1373" s="192">
        <f t="shared" si="240"/>
        <v>0</v>
      </c>
      <c r="T1373" s="192">
        <f t="shared" si="241"/>
        <v>0</v>
      </c>
      <c r="U1373" s="192">
        <f t="shared" si="242"/>
        <v>0</v>
      </c>
    </row>
    <row r="1374" spans="1:21" s="137" customFormat="1" ht="12">
      <c r="A1374" s="161">
        <v>4203</v>
      </c>
      <c r="B1374" s="161" t="s">
        <v>396</v>
      </c>
      <c r="C1374" s="161" t="s">
        <v>397</v>
      </c>
      <c r="D1374" s="161" t="s">
        <v>641</v>
      </c>
      <c r="E1374" s="161" t="s">
        <v>271</v>
      </c>
      <c r="F1374" s="192">
        <v>5.7950678065099996</v>
      </c>
      <c r="G1374" s="192">
        <v>0</v>
      </c>
      <c r="H1374" s="192">
        <v>0</v>
      </c>
      <c r="I1374" s="193">
        <f t="shared" si="232"/>
        <v>0</v>
      </c>
      <c r="J1374" s="193">
        <f t="shared" si="233"/>
        <v>0</v>
      </c>
      <c r="K1374" s="138">
        <v>0</v>
      </c>
      <c r="L1374" s="192">
        <f t="shared" si="234"/>
        <v>0</v>
      </c>
      <c r="M1374" s="192">
        <f t="shared" si="235"/>
        <v>0</v>
      </c>
      <c r="N1374" s="192">
        <f t="shared" si="236"/>
        <v>0</v>
      </c>
      <c r="O1374" s="192">
        <v>0</v>
      </c>
      <c r="P1374" s="192">
        <f t="shared" si="237"/>
        <v>0</v>
      </c>
      <c r="Q1374" s="192">
        <f t="shared" si="238"/>
        <v>0</v>
      </c>
      <c r="R1374" s="192">
        <f t="shared" si="239"/>
        <v>0</v>
      </c>
      <c r="S1374" s="192">
        <f t="shared" si="240"/>
        <v>0</v>
      </c>
      <c r="T1374" s="192">
        <f t="shared" si="241"/>
        <v>0</v>
      </c>
      <c r="U1374" s="192">
        <f t="shared" si="242"/>
        <v>0</v>
      </c>
    </row>
    <row r="1375" spans="1:21" s="137" customFormat="1" ht="12">
      <c r="A1375" s="161">
        <v>4204</v>
      </c>
      <c r="B1375" s="161" t="s">
        <v>396</v>
      </c>
      <c r="C1375" s="161" t="s">
        <v>397</v>
      </c>
      <c r="D1375" s="161" t="s">
        <v>665</v>
      </c>
      <c r="E1375" s="161" t="s">
        <v>271</v>
      </c>
      <c r="F1375" s="192">
        <v>1.70960434679</v>
      </c>
      <c r="G1375" s="192">
        <v>0</v>
      </c>
      <c r="H1375" s="192">
        <v>0</v>
      </c>
      <c r="I1375" s="193">
        <f t="shared" si="232"/>
        <v>0</v>
      </c>
      <c r="J1375" s="193">
        <f t="shared" si="233"/>
        <v>0</v>
      </c>
      <c r="K1375" s="138">
        <v>0</v>
      </c>
      <c r="L1375" s="192">
        <f t="shared" si="234"/>
        <v>0</v>
      </c>
      <c r="M1375" s="192">
        <f t="shared" si="235"/>
        <v>0</v>
      </c>
      <c r="N1375" s="192">
        <f t="shared" si="236"/>
        <v>0</v>
      </c>
      <c r="O1375" s="192">
        <v>0</v>
      </c>
      <c r="P1375" s="192">
        <f t="shared" si="237"/>
        <v>0</v>
      </c>
      <c r="Q1375" s="192">
        <f t="shared" si="238"/>
        <v>0</v>
      </c>
      <c r="R1375" s="192">
        <f t="shared" si="239"/>
        <v>0</v>
      </c>
      <c r="S1375" s="192">
        <f t="shared" si="240"/>
        <v>0</v>
      </c>
      <c r="T1375" s="192">
        <f t="shared" si="241"/>
        <v>0</v>
      </c>
      <c r="U1375" s="192">
        <f t="shared" si="242"/>
        <v>0</v>
      </c>
    </row>
    <row r="1376" spans="1:21" s="137" customFormat="1" ht="12">
      <c r="A1376" s="161">
        <v>4205</v>
      </c>
      <c r="B1376" s="161" t="s">
        <v>396</v>
      </c>
      <c r="C1376" s="161" t="s">
        <v>397</v>
      </c>
      <c r="D1376" s="161" t="s">
        <v>670</v>
      </c>
      <c r="E1376" s="161" t="s">
        <v>271</v>
      </c>
      <c r="F1376" s="192">
        <v>4.3854492612099998</v>
      </c>
      <c r="G1376" s="192">
        <v>0</v>
      </c>
      <c r="H1376" s="192">
        <v>0</v>
      </c>
      <c r="I1376" s="193">
        <f t="shared" si="232"/>
        <v>0</v>
      </c>
      <c r="J1376" s="193">
        <f t="shared" si="233"/>
        <v>0</v>
      </c>
      <c r="K1376" s="138">
        <v>0</v>
      </c>
      <c r="L1376" s="192">
        <f t="shared" si="234"/>
        <v>0</v>
      </c>
      <c r="M1376" s="192">
        <f t="shared" si="235"/>
        <v>0</v>
      </c>
      <c r="N1376" s="192">
        <f t="shared" si="236"/>
        <v>0</v>
      </c>
      <c r="O1376" s="192">
        <v>0</v>
      </c>
      <c r="P1376" s="192">
        <f t="shared" si="237"/>
        <v>0</v>
      </c>
      <c r="Q1376" s="192">
        <f t="shared" si="238"/>
        <v>0</v>
      </c>
      <c r="R1376" s="192">
        <f t="shared" si="239"/>
        <v>0</v>
      </c>
      <c r="S1376" s="192">
        <f t="shared" si="240"/>
        <v>0</v>
      </c>
      <c r="T1376" s="192">
        <f t="shared" si="241"/>
        <v>0</v>
      </c>
      <c r="U1376" s="192">
        <f t="shared" si="242"/>
        <v>0</v>
      </c>
    </row>
    <row r="1377" spans="1:21" s="137" customFormat="1" ht="12">
      <c r="A1377" s="161">
        <v>4206</v>
      </c>
      <c r="B1377" s="161" t="s">
        <v>396</v>
      </c>
      <c r="C1377" s="161" t="s">
        <v>397</v>
      </c>
      <c r="D1377" s="161" t="s">
        <v>623</v>
      </c>
      <c r="E1377" s="161" t="s">
        <v>271</v>
      </c>
      <c r="F1377" s="192">
        <v>5.38782882847</v>
      </c>
      <c r="G1377" s="192">
        <v>0</v>
      </c>
      <c r="H1377" s="192">
        <v>0</v>
      </c>
      <c r="I1377" s="193">
        <f t="shared" si="232"/>
        <v>0</v>
      </c>
      <c r="J1377" s="193">
        <f t="shared" si="233"/>
        <v>0</v>
      </c>
      <c r="K1377" s="138">
        <v>0</v>
      </c>
      <c r="L1377" s="192">
        <f t="shared" si="234"/>
        <v>0</v>
      </c>
      <c r="M1377" s="192">
        <f t="shared" si="235"/>
        <v>0</v>
      </c>
      <c r="N1377" s="192">
        <f t="shared" si="236"/>
        <v>0</v>
      </c>
      <c r="O1377" s="192">
        <v>0</v>
      </c>
      <c r="P1377" s="192">
        <f t="shared" si="237"/>
        <v>0</v>
      </c>
      <c r="Q1377" s="192">
        <f t="shared" si="238"/>
        <v>0</v>
      </c>
      <c r="R1377" s="192">
        <f t="shared" si="239"/>
        <v>0</v>
      </c>
      <c r="S1377" s="192">
        <f t="shared" si="240"/>
        <v>0</v>
      </c>
      <c r="T1377" s="192">
        <f t="shared" si="241"/>
        <v>0</v>
      </c>
      <c r="U1377" s="192">
        <f t="shared" si="242"/>
        <v>0</v>
      </c>
    </row>
    <row r="1378" spans="1:21" s="137" customFormat="1" ht="12">
      <c r="A1378" s="161">
        <v>4207</v>
      </c>
      <c r="B1378" s="161" t="s">
        <v>396</v>
      </c>
      <c r="C1378" s="161" t="s">
        <v>397</v>
      </c>
      <c r="D1378" s="161" t="s">
        <v>624</v>
      </c>
      <c r="E1378" s="161" t="s">
        <v>271</v>
      </c>
      <c r="F1378" s="192">
        <v>2.23836121112</v>
      </c>
      <c r="G1378" s="192">
        <v>0</v>
      </c>
      <c r="H1378" s="192">
        <v>0</v>
      </c>
      <c r="I1378" s="193">
        <f t="shared" si="232"/>
        <v>0</v>
      </c>
      <c r="J1378" s="193">
        <f t="shared" si="233"/>
        <v>0</v>
      </c>
      <c r="K1378" s="138">
        <v>0</v>
      </c>
      <c r="L1378" s="192">
        <f t="shared" si="234"/>
        <v>0</v>
      </c>
      <c r="M1378" s="192">
        <f t="shared" si="235"/>
        <v>0</v>
      </c>
      <c r="N1378" s="192">
        <f t="shared" si="236"/>
        <v>0</v>
      </c>
      <c r="O1378" s="192">
        <v>0</v>
      </c>
      <c r="P1378" s="192">
        <f t="shared" si="237"/>
        <v>0</v>
      </c>
      <c r="Q1378" s="192">
        <f t="shared" si="238"/>
        <v>0</v>
      </c>
      <c r="R1378" s="192">
        <f t="shared" si="239"/>
        <v>0</v>
      </c>
      <c r="S1378" s="192">
        <f t="shared" si="240"/>
        <v>0</v>
      </c>
      <c r="T1378" s="192">
        <f t="shared" si="241"/>
        <v>0</v>
      </c>
      <c r="U1378" s="192">
        <f t="shared" si="242"/>
        <v>0</v>
      </c>
    </row>
    <row r="1379" spans="1:21" s="137" customFormat="1" ht="12">
      <c r="A1379" s="161">
        <v>4208</v>
      </c>
      <c r="B1379" s="161" t="s">
        <v>396</v>
      </c>
      <c r="C1379" s="161" t="s">
        <v>397</v>
      </c>
      <c r="D1379" s="161" t="s">
        <v>559</v>
      </c>
      <c r="E1379" s="161" t="s">
        <v>271</v>
      </c>
      <c r="F1379" s="192">
        <v>2.0223331675999998</v>
      </c>
      <c r="G1379" s="192">
        <v>0</v>
      </c>
      <c r="H1379" s="192">
        <v>0</v>
      </c>
      <c r="I1379" s="193">
        <f t="shared" si="232"/>
        <v>0</v>
      </c>
      <c r="J1379" s="193">
        <f t="shared" si="233"/>
        <v>0</v>
      </c>
      <c r="K1379" s="138">
        <v>0</v>
      </c>
      <c r="L1379" s="192">
        <f t="shared" si="234"/>
        <v>0</v>
      </c>
      <c r="M1379" s="192">
        <f t="shared" si="235"/>
        <v>0</v>
      </c>
      <c r="N1379" s="192">
        <f t="shared" si="236"/>
        <v>0</v>
      </c>
      <c r="O1379" s="192">
        <v>0</v>
      </c>
      <c r="P1379" s="192">
        <f t="shared" si="237"/>
        <v>0</v>
      </c>
      <c r="Q1379" s="192">
        <f t="shared" si="238"/>
        <v>0</v>
      </c>
      <c r="R1379" s="192">
        <f t="shared" si="239"/>
        <v>0</v>
      </c>
      <c r="S1379" s="192">
        <f t="shared" si="240"/>
        <v>0</v>
      </c>
      <c r="T1379" s="192">
        <f t="shared" si="241"/>
        <v>0</v>
      </c>
      <c r="U1379" s="192">
        <f t="shared" si="242"/>
        <v>0</v>
      </c>
    </row>
    <row r="1380" spans="1:21" s="137" customFormat="1" ht="12">
      <c r="A1380" s="161">
        <v>4209</v>
      </c>
      <c r="B1380" s="161" t="s">
        <v>396</v>
      </c>
      <c r="C1380" s="161" t="s">
        <v>397</v>
      </c>
      <c r="D1380" s="161" t="s">
        <v>584</v>
      </c>
      <c r="E1380" s="161" t="s">
        <v>271</v>
      </c>
      <c r="F1380" s="192">
        <v>2.3121063183600001</v>
      </c>
      <c r="G1380" s="192">
        <v>0</v>
      </c>
      <c r="H1380" s="192">
        <v>0</v>
      </c>
      <c r="I1380" s="193">
        <f t="shared" si="232"/>
        <v>0</v>
      </c>
      <c r="J1380" s="193">
        <f t="shared" si="233"/>
        <v>0</v>
      </c>
      <c r="K1380" s="138">
        <v>0</v>
      </c>
      <c r="L1380" s="192">
        <f t="shared" si="234"/>
        <v>0</v>
      </c>
      <c r="M1380" s="192">
        <f t="shared" si="235"/>
        <v>0</v>
      </c>
      <c r="N1380" s="192">
        <f t="shared" si="236"/>
        <v>0</v>
      </c>
      <c r="O1380" s="192">
        <v>0</v>
      </c>
      <c r="P1380" s="192">
        <f t="shared" si="237"/>
        <v>0</v>
      </c>
      <c r="Q1380" s="192">
        <f t="shared" si="238"/>
        <v>0</v>
      </c>
      <c r="R1380" s="192">
        <f t="shared" si="239"/>
        <v>0</v>
      </c>
      <c r="S1380" s="192">
        <f t="shared" si="240"/>
        <v>0</v>
      </c>
      <c r="T1380" s="192">
        <f t="shared" si="241"/>
        <v>0</v>
      </c>
      <c r="U1380" s="192">
        <f t="shared" si="242"/>
        <v>0</v>
      </c>
    </row>
    <row r="1381" spans="1:21" s="137" customFormat="1" ht="12">
      <c r="A1381" s="161">
        <v>4210</v>
      </c>
      <c r="B1381" s="161" t="s">
        <v>396</v>
      </c>
      <c r="C1381" s="161" t="s">
        <v>397</v>
      </c>
      <c r="D1381" s="161" t="s">
        <v>558</v>
      </c>
      <c r="E1381" s="161" t="s">
        <v>271</v>
      </c>
      <c r="F1381" s="192">
        <v>1.2724939694999999</v>
      </c>
      <c r="G1381" s="192">
        <v>0</v>
      </c>
      <c r="H1381" s="192">
        <v>0</v>
      </c>
      <c r="I1381" s="193">
        <f t="shared" si="232"/>
        <v>0</v>
      </c>
      <c r="J1381" s="193">
        <f t="shared" si="233"/>
        <v>0</v>
      </c>
      <c r="K1381" s="138">
        <v>0</v>
      </c>
      <c r="L1381" s="192">
        <f t="shared" si="234"/>
        <v>0</v>
      </c>
      <c r="M1381" s="192">
        <f t="shared" si="235"/>
        <v>0</v>
      </c>
      <c r="N1381" s="192">
        <f t="shared" si="236"/>
        <v>0</v>
      </c>
      <c r="O1381" s="192">
        <v>0</v>
      </c>
      <c r="P1381" s="192">
        <f t="shared" si="237"/>
        <v>0</v>
      </c>
      <c r="Q1381" s="192">
        <f t="shared" si="238"/>
        <v>0</v>
      </c>
      <c r="R1381" s="192">
        <f t="shared" si="239"/>
        <v>0</v>
      </c>
      <c r="S1381" s="192">
        <f t="shared" si="240"/>
        <v>0</v>
      </c>
      <c r="T1381" s="192">
        <f t="shared" si="241"/>
        <v>0</v>
      </c>
      <c r="U1381" s="192">
        <f t="shared" si="242"/>
        <v>0</v>
      </c>
    </row>
    <row r="1382" spans="1:21" s="137" customFormat="1" ht="12">
      <c r="A1382" s="161">
        <v>4211</v>
      </c>
      <c r="B1382" s="161" t="s">
        <v>396</v>
      </c>
      <c r="C1382" s="161" t="s">
        <v>397</v>
      </c>
      <c r="D1382" s="161" t="s">
        <v>558</v>
      </c>
      <c r="E1382" s="161" t="s">
        <v>271</v>
      </c>
      <c r="F1382" s="192">
        <v>1.2070686746299999</v>
      </c>
      <c r="G1382" s="192">
        <v>0</v>
      </c>
      <c r="H1382" s="192">
        <v>0</v>
      </c>
      <c r="I1382" s="193">
        <f t="shared" si="232"/>
        <v>0</v>
      </c>
      <c r="J1382" s="193">
        <f t="shared" si="233"/>
        <v>0</v>
      </c>
      <c r="K1382" s="138">
        <v>0</v>
      </c>
      <c r="L1382" s="192">
        <f t="shared" si="234"/>
        <v>0</v>
      </c>
      <c r="M1382" s="192">
        <f t="shared" si="235"/>
        <v>0</v>
      </c>
      <c r="N1382" s="192">
        <f t="shared" si="236"/>
        <v>0</v>
      </c>
      <c r="O1382" s="192">
        <v>0</v>
      </c>
      <c r="P1382" s="192">
        <f t="shared" si="237"/>
        <v>0</v>
      </c>
      <c r="Q1382" s="192">
        <f t="shared" si="238"/>
        <v>0</v>
      </c>
      <c r="R1382" s="192">
        <f t="shared" si="239"/>
        <v>0</v>
      </c>
      <c r="S1382" s="192">
        <f t="shared" si="240"/>
        <v>0</v>
      </c>
      <c r="T1382" s="192">
        <f t="shared" si="241"/>
        <v>0</v>
      </c>
      <c r="U1382" s="192">
        <f t="shared" si="242"/>
        <v>0</v>
      </c>
    </row>
    <row r="1383" spans="1:21" s="137" customFormat="1" ht="12">
      <c r="A1383" s="161">
        <v>4212</v>
      </c>
      <c r="B1383" s="161" t="s">
        <v>396</v>
      </c>
      <c r="C1383" s="161" t="s">
        <v>397</v>
      </c>
      <c r="D1383" s="161" t="s">
        <v>585</v>
      </c>
      <c r="E1383" s="161" t="s">
        <v>271</v>
      </c>
      <c r="F1383" s="192">
        <v>1.7490641897400001</v>
      </c>
      <c r="G1383" s="192">
        <v>0</v>
      </c>
      <c r="H1383" s="192">
        <v>0</v>
      </c>
      <c r="I1383" s="193">
        <f t="shared" si="232"/>
        <v>0</v>
      </c>
      <c r="J1383" s="193">
        <f t="shared" si="233"/>
        <v>0</v>
      </c>
      <c r="K1383" s="138">
        <v>0</v>
      </c>
      <c r="L1383" s="192">
        <f t="shared" si="234"/>
        <v>0</v>
      </c>
      <c r="M1383" s="192">
        <f t="shared" si="235"/>
        <v>0</v>
      </c>
      <c r="N1383" s="192">
        <f t="shared" si="236"/>
        <v>0</v>
      </c>
      <c r="O1383" s="192">
        <v>0</v>
      </c>
      <c r="P1383" s="192">
        <f t="shared" si="237"/>
        <v>0</v>
      </c>
      <c r="Q1383" s="192">
        <f t="shared" si="238"/>
        <v>0</v>
      </c>
      <c r="R1383" s="192">
        <f t="shared" si="239"/>
        <v>0</v>
      </c>
      <c r="S1383" s="192">
        <f t="shared" si="240"/>
        <v>0</v>
      </c>
      <c r="T1383" s="192">
        <f t="shared" si="241"/>
        <v>0</v>
      </c>
      <c r="U1383" s="192">
        <f t="shared" si="242"/>
        <v>0</v>
      </c>
    </row>
    <row r="1384" spans="1:21" s="137" customFormat="1" ht="12">
      <c r="A1384" s="161">
        <v>4213</v>
      </c>
      <c r="B1384" s="161" t="s">
        <v>396</v>
      </c>
      <c r="C1384" s="161" t="s">
        <v>397</v>
      </c>
      <c r="D1384" s="161" t="s">
        <v>583</v>
      </c>
      <c r="E1384" s="161" t="s">
        <v>271</v>
      </c>
      <c r="F1384" s="192">
        <v>2.4273352125800001</v>
      </c>
      <c r="G1384" s="192">
        <v>0</v>
      </c>
      <c r="H1384" s="192">
        <v>0</v>
      </c>
      <c r="I1384" s="193">
        <f t="shared" si="232"/>
        <v>0</v>
      </c>
      <c r="J1384" s="193">
        <f t="shared" si="233"/>
        <v>0</v>
      </c>
      <c r="K1384" s="138">
        <v>0</v>
      </c>
      <c r="L1384" s="192">
        <f t="shared" si="234"/>
        <v>0</v>
      </c>
      <c r="M1384" s="192">
        <f t="shared" si="235"/>
        <v>0</v>
      </c>
      <c r="N1384" s="192">
        <f t="shared" si="236"/>
        <v>0</v>
      </c>
      <c r="O1384" s="192">
        <v>0</v>
      </c>
      <c r="P1384" s="192">
        <f t="shared" si="237"/>
        <v>0</v>
      </c>
      <c r="Q1384" s="192">
        <f t="shared" si="238"/>
        <v>0</v>
      </c>
      <c r="R1384" s="192">
        <f t="shared" si="239"/>
        <v>0</v>
      </c>
      <c r="S1384" s="192">
        <f t="shared" si="240"/>
        <v>0</v>
      </c>
      <c r="T1384" s="192">
        <f t="shared" si="241"/>
        <v>0</v>
      </c>
      <c r="U1384" s="192">
        <f t="shared" si="242"/>
        <v>0</v>
      </c>
    </row>
    <row r="1385" spans="1:21" s="137" customFormat="1" ht="12">
      <c r="A1385" s="161">
        <v>4214</v>
      </c>
      <c r="B1385" s="161" t="s">
        <v>396</v>
      </c>
      <c r="C1385" s="161" t="s">
        <v>397</v>
      </c>
      <c r="D1385" s="161" t="s">
        <v>582</v>
      </c>
      <c r="E1385" s="161" t="s">
        <v>271</v>
      </c>
      <c r="F1385" s="192">
        <v>4.25373331724</v>
      </c>
      <c r="G1385" s="192">
        <v>0</v>
      </c>
      <c r="H1385" s="192">
        <v>0</v>
      </c>
      <c r="I1385" s="193">
        <f t="shared" si="232"/>
        <v>0</v>
      </c>
      <c r="J1385" s="193">
        <f t="shared" si="233"/>
        <v>0</v>
      </c>
      <c r="K1385" s="138">
        <v>0</v>
      </c>
      <c r="L1385" s="192">
        <f t="shared" si="234"/>
        <v>0</v>
      </c>
      <c r="M1385" s="192">
        <f t="shared" si="235"/>
        <v>0</v>
      </c>
      <c r="N1385" s="192">
        <f t="shared" si="236"/>
        <v>0</v>
      </c>
      <c r="O1385" s="192">
        <v>0</v>
      </c>
      <c r="P1385" s="192">
        <f t="shared" si="237"/>
        <v>0</v>
      </c>
      <c r="Q1385" s="192">
        <f t="shared" si="238"/>
        <v>0</v>
      </c>
      <c r="R1385" s="192">
        <f t="shared" si="239"/>
        <v>0</v>
      </c>
      <c r="S1385" s="192">
        <f t="shared" si="240"/>
        <v>0</v>
      </c>
      <c r="T1385" s="192">
        <f t="shared" si="241"/>
        <v>0</v>
      </c>
      <c r="U1385" s="192">
        <f t="shared" si="242"/>
        <v>0</v>
      </c>
    </row>
    <row r="1386" spans="1:21" s="137" customFormat="1" ht="12">
      <c r="A1386" s="161">
        <v>4215</v>
      </c>
      <c r="B1386" s="161" t="s">
        <v>396</v>
      </c>
      <c r="C1386" s="161" t="s">
        <v>397</v>
      </c>
      <c r="D1386" s="161" t="s">
        <v>594</v>
      </c>
      <c r="E1386" s="161" t="s">
        <v>271</v>
      </c>
      <c r="F1386" s="192">
        <v>17.3519951886</v>
      </c>
      <c r="G1386" s="192">
        <v>0</v>
      </c>
      <c r="H1386" s="192">
        <v>0</v>
      </c>
      <c r="I1386" s="193">
        <f t="shared" si="232"/>
        <v>0</v>
      </c>
      <c r="J1386" s="193">
        <f t="shared" si="233"/>
        <v>0</v>
      </c>
      <c r="K1386" s="138">
        <v>0</v>
      </c>
      <c r="L1386" s="192">
        <f t="shared" si="234"/>
        <v>0</v>
      </c>
      <c r="M1386" s="192">
        <f t="shared" si="235"/>
        <v>0</v>
      </c>
      <c r="N1386" s="192">
        <f t="shared" si="236"/>
        <v>0</v>
      </c>
      <c r="O1386" s="192">
        <v>0</v>
      </c>
      <c r="P1386" s="192">
        <f t="shared" si="237"/>
        <v>0</v>
      </c>
      <c r="Q1386" s="192">
        <f t="shared" si="238"/>
        <v>0</v>
      </c>
      <c r="R1386" s="192">
        <f t="shared" si="239"/>
        <v>0</v>
      </c>
      <c r="S1386" s="192">
        <f t="shared" si="240"/>
        <v>0</v>
      </c>
      <c r="T1386" s="192">
        <f t="shared" si="241"/>
        <v>0</v>
      </c>
      <c r="U1386" s="192">
        <f t="shared" si="242"/>
        <v>0</v>
      </c>
    </row>
    <row r="1387" spans="1:21" s="137" customFormat="1" ht="12">
      <c r="A1387" s="161">
        <v>4216</v>
      </c>
      <c r="B1387" s="161" t="s">
        <v>396</v>
      </c>
      <c r="C1387" s="161" t="s">
        <v>397</v>
      </c>
      <c r="D1387" s="161" t="s">
        <v>409</v>
      </c>
      <c r="E1387" s="161" t="s">
        <v>271</v>
      </c>
      <c r="F1387" s="192">
        <v>1.45007262522</v>
      </c>
      <c r="G1387" s="192">
        <v>0</v>
      </c>
      <c r="H1387" s="192">
        <v>0</v>
      </c>
      <c r="I1387" s="193">
        <f t="shared" si="232"/>
        <v>0</v>
      </c>
      <c r="J1387" s="193">
        <f t="shared" si="233"/>
        <v>0</v>
      </c>
      <c r="K1387" s="138">
        <v>0</v>
      </c>
      <c r="L1387" s="192">
        <f t="shared" si="234"/>
        <v>0</v>
      </c>
      <c r="M1387" s="192">
        <f t="shared" si="235"/>
        <v>0</v>
      </c>
      <c r="N1387" s="192">
        <f t="shared" si="236"/>
        <v>0</v>
      </c>
      <c r="O1387" s="192">
        <v>0</v>
      </c>
      <c r="P1387" s="192">
        <f t="shared" si="237"/>
        <v>0</v>
      </c>
      <c r="Q1387" s="192">
        <f t="shared" si="238"/>
        <v>0</v>
      </c>
      <c r="R1387" s="192">
        <f t="shared" si="239"/>
        <v>0</v>
      </c>
      <c r="S1387" s="192">
        <f t="shared" si="240"/>
        <v>0</v>
      </c>
      <c r="T1387" s="192">
        <f t="shared" si="241"/>
        <v>0</v>
      </c>
      <c r="U1387" s="192">
        <f t="shared" si="242"/>
        <v>0</v>
      </c>
    </row>
    <row r="1388" spans="1:21" s="137" customFormat="1" ht="12">
      <c r="A1388" s="161">
        <v>4217</v>
      </c>
      <c r="B1388" s="161" t="s">
        <v>396</v>
      </c>
      <c r="C1388" s="161" t="s">
        <v>397</v>
      </c>
      <c r="D1388" s="161" t="s">
        <v>409</v>
      </c>
      <c r="E1388" s="161" t="s">
        <v>271</v>
      </c>
      <c r="F1388" s="192">
        <v>2.1879682652599999</v>
      </c>
      <c r="G1388" s="192">
        <v>0</v>
      </c>
      <c r="H1388" s="192">
        <v>0</v>
      </c>
      <c r="I1388" s="193">
        <f t="shared" si="232"/>
        <v>0</v>
      </c>
      <c r="J1388" s="193">
        <f t="shared" si="233"/>
        <v>0</v>
      </c>
      <c r="K1388" s="138">
        <v>0</v>
      </c>
      <c r="L1388" s="192">
        <f t="shared" si="234"/>
        <v>0</v>
      </c>
      <c r="M1388" s="192">
        <f t="shared" si="235"/>
        <v>0</v>
      </c>
      <c r="N1388" s="192">
        <f t="shared" si="236"/>
        <v>0</v>
      </c>
      <c r="O1388" s="192">
        <v>0</v>
      </c>
      <c r="P1388" s="192">
        <f t="shared" si="237"/>
        <v>0</v>
      </c>
      <c r="Q1388" s="192">
        <f t="shared" si="238"/>
        <v>0</v>
      </c>
      <c r="R1388" s="192">
        <f t="shared" si="239"/>
        <v>0</v>
      </c>
      <c r="S1388" s="192">
        <f t="shared" si="240"/>
        <v>0</v>
      </c>
      <c r="T1388" s="192">
        <f t="shared" si="241"/>
        <v>0</v>
      </c>
      <c r="U1388" s="192">
        <f t="shared" si="242"/>
        <v>0</v>
      </c>
    </row>
    <row r="1389" spans="1:21" s="137" customFormat="1" ht="12">
      <c r="A1389" s="161">
        <v>4218</v>
      </c>
      <c r="B1389" s="161" t="s">
        <v>396</v>
      </c>
      <c r="C1389" s="161" t="s">
        <v>397</v>
      </c>
      <c r="D1389" s="161" t="s">
        <v>469</v>
      </c>
      <c r="E1389" s="161" t="s">
        <v>271</v>
      </c>
      <c r="F1389" s="192">
        <v>4.4405462612899997</v>
      </c>
      <c r="G1389" s="192">
        <v>0</v>
      </c>
      <c r="H1389" s="192">
        <v>0</v>
      </c>
      <c r="I1389" s="193">
        <f t="shared" si="232"/>
        <v>0</v>
      </c>
      <c r="J1389" s="193">
        <f t="shared" si="233"/>
        <v>0</v>
      </c>
      <c r="K1389" s="138">
        <v>0</v>
      </c>
      <c r="L1389" s="192">
        <f t="shared" si="234"/>
        <v>0</v>
      </c>
      <c r="M1389" s="192">
        <f t="shared" si="235"/>
        <v>0</v>
      </c>
      <c r="N1389" s="192">
        <f t="shared" si="236"/>
        <v>0</v>
      </c>
      <c r="O1389" s="192">
        <v>0</v>
      </c>
      <c r="P1389" s="192">
        <f t="shared" si="237"/>
        <v>0</v>
      </c>
      <c r="Q1389" s="192">
        <f t="shared" si="238"/>
        <v>0</v>
      </c>
      <c r="R1389" s="192">
        <f t="shared" si="239"/>
        <v>0</v>
      </c>
      <c r="S1389" s="192">
        <f t="shared" si="240"/>
        <v>0</v>
      </c>
      <c r="T1389" s="192">
        <f t="shared" si="241"/>
        <v>0</v>
      </c>
      <c r="U1389" s="192">
        <f t="shared" si="242"/>
        <v>0</v>
      </c>
    </row>
    <row r="1390" spans="1:21" s="137" customFormat="1" ht="12">
      <c r="A1390" s="161">
        <v>4219</v>
      </c>
      <c r="B1390" s="161" t="s">
        <v>396</v>
      </c>
      <c r="C1390" s="161" t="s">
        <v>397</v>
      </c>
      <c r="D1390" s="161" t="s">
        <v>470</v>
      </c>
      <c r="E1390" s="161" t="s">
        <v>271</v>
      </c>
      <c r="F1390" s="192">
        <v>4.2819085782300004</v>
      </c>
      <c r="G1390" s="192">
        <v>0</v>
      </c>
      <c r="H1390" s="192">
        <v>0</v>
      </c>
      <c r="I1390" s="193">
        <f t="shared" si="232"/>
        <v>0</v>
      </c>
      <c r="J1390" s="193">
        <f t="shared" si="233"/>
        <v>0</v>
      </c>
      <c r="K1390" s="138">
        <v>0</v>
      </c>
      <c r="L1390" s="192">
        <f t="shared" si="234"/>
        <v>0</v>
      </c>
      <c r="M1390" s="192">
        <f t="shared" si="235"/>
        <v>0</v>
      </c>
      <c r="N1390" s="192">
        <f t="shared" si="236"/>
        <v>0</v>
      </c>
      <c r="O1390" s="192">
        <v>0</v>
      </c>
      <c r="P1390" s="192">
        <f t="shared" si="237"/>
        <v>0</v>
      </c>
      <c r="Q1390" s="192">
        <f t="shared" si="238"/>
        <v>0</v>
      </c>
      <c r="R1390" s="192">
        <f t="shared" si="239"/>
        <v>0</v>
      </c>
      <c r="S1390" s="192">
        <f t="shared" si="240"/>
        <v>0</v>
      </c>
      <c r="T1390" s="192">
        <f t="shared" si="241"/>
        <v>0</v>
      </c>
      <c r="U1390" s="192">
        <f t="shared" si="242"/>
        <v>0</v>
      </c>
    </row>
    <row r="1391" spans="1:21" s="137" customFormat="1" ht="12">
      <c r="A1391" s="161">
        <v>4220</v>
      </c>
      <c r="B1391" s="161" t="s">
        <v>396</v>
      </c>
      <c r="C1391" s="161" t="s">
        <v>397</v>
      </c>
      <c r="D1391" s="161" t="s">
        <v>470</v>
      </c>
      <c r="E1391" s="161" t="s">
        <v>271</v>
      </c>
      <c r="F1391" s="192">
        <v>9.4464954078400005</v>
      </c>
      <c r="G1391" s="192">
        <v>0</v>
      </c>
      <c r="H1391" s="192">
        <v>0</v>
      </c>
      <c r="I1391" s="193">
        <f t="shared" si="232"/>
        <v>0</v>
      </c>
      <c r="J1391" s="193">
        <f t="shared" si="233"/>
        <v>0</v>
      </c>
      <c r="K1391" s="138">
        <v>0</v>
      </c>
      <c r="L1391" s="192">
        <f t="shared" si="234"/>
        <v>0</v>
      </c>
      <c r="M1391" s="192">
        <f t="shared" si="235"/>
        <v>0</v>
      </c>
      <c r="N1391" s="192">
        <f t="shared" si="236"/>
        <v>0</v>
      </c>
      <c r="O1391" s="192">
        <v>0</v>
      </c>
      <c r="P1391" s="192">
        <f t="shared" si="237"/>
        <v>0</v>
      </c>
      <c r="Q1391" s="192">
        <f t="shared" si="238"/>
        <v>0</v>
      </c>
      <c r="R1391" s="192">
        <f t="shared" si="239"/>
        <v>0</v>
      </c>
      <c r="S1391" s="192">
        <f t="shared" si="240"/>
        <v>0</v>
      </c>
      <c r="T1391" s="192">
        <f t="shared" si="241"/>
        <v>0</v>
      </c>
      <c r="U1391" s="192">
        <f t="shared" si="242"/>
        <v>0</v>
      </c>
    </row>
    <row r="1392" spans="1:21" s="137" customFormat="1" ht="12">
      <c r="A1392" s="161">
        <v>4221</v>
      </c>
      <c r="B1392" s="161" t="s">
        <v>396</v>
      </c>
      <c r="C1392" s="161" t="s">
        <v>397</v>
      </c>
      <c r="D1392" s="161" t="s">
        <v>491</v>
      </c>
      <c r="E1392" s="161" t="s">
        <v>271</v>
      </c>
      <c r="F1392" s="192">
        <v>0.71037952845300001</v>
      </c>
      <c r="G1392" s="192">
        <v>0</v>
      </c>
      <c r="H1392" s="192">
        <v>0</v>
      </c>
      <c r="I1392" s="193">
        <f t="shared" si="232"/>
        <v>0</v>
      </c>
      <c r="J1392" s="193">
        <f t="shared" si="233"/>
        <v>0</v>
      </c>
      <c r="K1392" s="138">
        <v>0</v>
      </c>
      <c r="L1392" s="192">
        <f t="shared" si="234"/>
        <v>0</v>
      </c>
      <c r="M1392" s="192">
        <f t="shared" si="235"/>
        <v>0</v>
      </c>
      <c r="N1392" s="192">
        <f t="shared" si="236"/>
        <v>0</v>
      </c>
      <c r="O1392" s="192">
        <v>0</v>
      </c>
      <c r="P1392" s="192">
        <f t="shared" si="237"/>
        <v>0</v>
      </c>
      <c r="Q1392" s="192">
        <f t="shared" si="238"/>
        <v>0</v>
      </c>
      <c r="R1392" s="192">
        <f t="shared" si="239"/>
        <v>0</v>
      </c>
      <c r="S1392" s="192">
        <f t="shared" si="240"/>
        <v>0</v>
      </c>
      <c r="T1392" s="192">
        <f t="shared" si="241"/>
        <v>0</v>
      </c>
      <c r="U1392" s="192">
        <f t="shared" si="242"/>
        <v>0</v>
      </c>
    </row>
    <row r="1393" spans="1:21" s="137" customFormat="1" ht="12">
      <c r="A1393" s="161">
        <v>4222</v>
      </c>
      <c r="B1393" s="161" t="s">
        <v>396</v>
      </c>
      <c r="C1393" s="161" t="s">
        <v>397</v>
      </c>
      <c r="D1393" s="161" t="s">
        <v>506</v>
      </c>
      <c r="E1393" s="161" t="s">
        <v>271</v>
      </c>
      <c r="F1393" s="192">
        <v>12.312723366</v>
      </c>
      <c r="G1393" s="192">
        <v>0</v>
      </c>
      <c r="H1393" s="192">
        <v>0</v>
      </c>
      <c r="I1393" s="193">
        <f t="shared" si="232"/>
        <v>0</v>
      </c>
      <c r="J1393" s="193">
        <f t="shared" si="233"/>
        <v>0</v>
      </c>
      <c r="K1393" s="138">
        <v>0</v>
      </c>
      <c r="L1393" s="192">
        <f t="shared" si="234"/>
        <v>0</v>
      </c>
      <c r="M1393" s="192">
        <f t="shared" si="235"/>
        <v>0</v>
      </c>
      <c r="N1393" s="192">
        <f t="shared" si="236"/>
        <v>0</v>
      </c>
      <c r="O1393" s="192">
        <v>0</v>
      </c>
      <c r="P1393" s="192">
        <f t="shared" si="237"/>
        <v>0</v>
      </c>
      <c r="Q1393" s="192">
        <f t="shared" si="238"/>
        <v>0</v>
      </c>
      <c r="R1393" s="192">
        <f t="shared" si="239"/>
        <v>0</v>
      </c>
      <c r="S1393" s="192">
        <f t="shared" si="240"/>
        <v>0</v>
      </c>
      <c r="T1393" s="192">
        <f t="shared" si="241"/>
        <v>0</v>
      </c>
      <c r="U1393" s="192">
        <f t="shared" si="242"/>
        <v>0</v>
      </c>
    </row>
    <row r="1394" spans="1:21" s="137" customFormat="1" ht="12">
      <c r="A1394" s="161">
        <v>4223</v>
      </c>
      <c r="B1394" s="161" t="s">
        <v>396</v>
      </c>
      <c r="C1394" s="161" t="s">
        <v>397</v>
      </c>
      <c r="D1394" s="161" t="s">
        <v>509</v>
      </c>
      <c r="E1394" s="161" t="s">
        <v>271</v>
      </c>
      <c r="F1394" s="192">
        <v>2.0453011393599998</v>
      </c>
      <c r="G1394" s="192">
        <v>0</v>
      </c>
      <c r="H1394" s="192">
        <v>0</v>
      </c>
      <c r="I1394" s="193">
        <f t="shared" si="232"/>
        <v>0</v>
      </c>
      <c r="J1394" s="193">
        <f t="shared" si="233"/>
        <v>0</v>
      </c>
      <c r="K1394" s="138">
        <v>0</v>
      </c>
      <c r="L1394" s="192">
        <f t="shared" si="234"/>
        <v>0</v>
      </c>
      <c r="M1394" s="192">
        <f t="shared" si="235"/>
        <v>0</v>
      </c>
      <c r="N1394" s="192">
        <f t="shared" si="236"/>
        <v>0</v>
      </c>
      <c r="O1394" s="192">
        <v>0</v>
      </c>
      <c r="P1394" s="192">
        <f t="shared" si="237"/>
        <v>0</v>
      </c>
      <c r="Q1394" s="192">
        <f t="shared" si="238"/>
        <v>0</v>
      </c>
      <c r="R1394" s="192">
        <f t="shared" si="239"/>
        <v>0</v>
      </c>
      <c r="S1394" s="192">
        <f t="shared" si="240"/>
        <v>0</v>
      </c>
      <c r="T1394" s="192">
        <f t="shared" si="241"/>
        <v>0</v>
      </c>
      <c r="U1394" s="192">
        <f t="shared" si="242"/>
        <v>0</v>
      </c>
    </row>
    <row r="1395" spans="1:21" s="137" customFormat="1" ht="12">
      <c r="A1395" s="161">
        <v>4224</v>
      </c>
      <c r="B1395" s="161" t="s">
        <v>396</v>
      </c>
      <c r="C1395" s="161" t="s">
        <v>397</v>
      </c>
      <c r="D1395" s="161" t="s">
        <v>507</v>
      </c>
      <c r="E1395" s="161" t="s">
        <v>271</v>
      </c>
      <c r="F1395" s="192">
        <v>6.1453780981000001</v>
      </c>
      <c r="G1395" s="192">
        <v>0</v>
      </c>
      <c r="H1395" s="192">
        <v>0</v>
      </c>
      <c r="I1395" s="193">
        <f t="shared" si="232"/>
        <v>0</v>
      </c>
      <c r="J1395" s="193">
        <f t="shared" si="233"/>
        <v>0</v>
      </c>
      <c r="K1395" s="138">
        <v>0</v>
      </c>
      <c r="L1395" s="192">
        <f t="shared" si="234"/>
        <v>0</v>
      </c>
      <c r="M1395" s="192">
        <f t="shared" si="235"/>
        <v>0</v>
      </c>
      <c r="N1395" s="192">
        <f t="shared" si="236"/>
        <v>0</v>
      </c>
      <c r="O1395" s="192">
        <v>0</v>
      </c>
      <c r="P1395" s="192">
        <f t="shared" si="237"/>
        <v>0</v>
      </c>
      <c r="Q1395" s="192">
        <f t="shared" si="238"/>
        <v>0</v>
      </c>
      <c r="R1395" s="192">
        <f t="shared" si="239"/>
        <v>0</v>
      </c>
      <c r="S1395" s="192">
        <f t="shared" si="240"/>
        <v>0</v>
      </c>
      <c r="T1395" s="192">
        <f t="shared" si="241"/>
        <v>0</v>
      </c>
      <c r="U1395" s="192">
        <f t="shared" si="242"/>
        <v>0</v>
      </c>
    </row>
    <row r="1396" spans="1:21" s="137" customFormat="1" ht="12">
      <c r="A1396" s="161">
        <v>4225</v>
      </c>
      <c r="B1396" s="161" t="s">
        <v>396</v>
      </c>
      <c r="C1396" s="161" t="s">
        <v>397</v>
      </c>
      <c r="D1396" s="161" t="s">
        <v>441</v>
      </c>
      <c r="E1396" s="161" t="s">
        <v>130</v>
      </c>
      <c r="F1396" s="192">
        <v>3.6771030147999998E-6</v>
      </c>
      <c r="G1396" s="192">
        <v>3.6771030147999998E-6</v>
      </c>
      <c r="H1396" s="192">
        <v>0</v>
      </c>
      <c r="I1396" s="193">
        <f t="shared" si="232"/>
        <v>1</v>
      </c>
      <c r="J1396" s="193">
        <f t="shared" si="233"/>
        <v>0</v>
      </c>
      <c r="K1396" s="138">
        <v>0</v>
      </c>
      <c r="L1396" s="192">
        <f t="shared" si="234"/>
        <v>0</v>
      </c>
      <c r="M1396" s="192">
        <f t="shared" si="235"/>
        <v>0</v>
      </c>
      <c r="N1396" s="192">
        <f t="shared" si="236"/>
        <v>0</v>
      </c>
      <c r="O1396" s="192">
        <v>0</v>
      </c>
      <c r="P1396" s="192">
        <f t="shared" si="237"/>
        <v>0</v>
      </c>
      <c r="Q1396" s="192">
        <f t="shared" si="238"/>
        <v>0</v>
      </c>
      <c r="R1396" s="192">
        <f t="shared" si="239"/>
        <v>0</v>
      </c>
      <c r="S1396" s="192">
        <f t="shared" si="240"/>
        <v>0</v>
      </c>
      <c r="T1396" s="192">
        <f t="shared" si="241"/>
        <v>0</v>
      </c>
      <c r="U1396" s="192">
        <f t="shared" si="242"/>
        <v>0</v>
      </c>
    </row>
    <row r="1397" spans="1:21" s="137" customFormat="1" ht="12">
      <c r="A1397" s="161">
        <v>4226</v>
      </c>
      <c r="B1397" s="161" t="s">
        <v>396</v>
      </c>
      <c r="C1397" s="161" t="s">
        <v>397</v>
      </c>
      <c r="D1397" s="161" t="s">
        <v>441</v>
      </c>
      <c r="E1397" s="161" t="s">
        <v>130</v>
      </c>
      <c r="F1397" s="192">
        <v>1.83984636351</v>
      </c>
      <c r="G1397" s="192">
        <v>1.83984636351</v>
      </c>
      <c r="H1397" s="192">
        <v>0</v>
      </c>
      <c r="I1397" s="193">
        <f t="shared" si="232"/>
        <v>1</v>
      </c>
      <c r="J1397" s="193">
        <f t="shared" si="233"/>
        <v>0</v>
      </c>
      <c r="K1397" s="138">
        <v>0</v>
      </c>
      <c r="L1397" s="192">
        <f t="shared" si="234"/>
        <v>0</v>
      </c>
      <c r="M1397" s="192">
        <f t="shared" si="235"/>
        <v>0</v>
      </c>
      <c r="N1397" s="192">
        <f t="shared" si="236"/>
        <v>0</v>
      </c>
      <c r="O1397" s="192">
        <v>0</v>
      </c>
      <c r="P1397" s="192">
        <f t="shared" si="237"/>
        <v>0</v>
      </c>
      <c r="Q1397" s="192">
        <f t="shared" si="238"/>
        <v>0</v>
      </c>
      <c r="R1397" s="192">
        <f t="shared" si="239"/>
        <v>0</v>
      </c>
      <c r="S1397" s="192">
        <f t="shared" si="240"/>
        <v>0</v>
      </c>
      <c r="T1397" s="192">
        <f t="shared" si="241"/>
        <v>0</v>
      </c>
      <c r="U1397" s="192">
        <f t="shared" si="242"/>
        <v>0</v>
      </c>
    </row>
    <row r="1398" spans="1:21" s="137" customFormat="1" ht="12">
      <c r="A1398" s="161">
        <v>4230</v>
      </c>
      <c r="B1398" s="161" t="s">
        <v>396</v>
      </c>
      <c r="C1398" s="161" t="s">
        <v>397</v>
      </c>
      <c r="D1398" s="161" t="s">
        <v>545</v>
      </c>
      <c r="E1398" s="161" t="s">
        <v>271</v>
      </c>
      <c r="F1398" s="192">
        <v>2.36909039235</v>
      </c>
      <c r="G1398" s="192">
        <v>0</v>
      </c>
      <c r="H1398" s="192">
        <v>0</v>
      </c>
      <c r="I1398" s="193">
        <f t="shared" si="232"/>
        <v>0</v>
      </c>
      <c r="J1398" s="193">
        <f t="shared" si="233"/>
        <v>0</v>
      </c>
      <c r="K1398" s="138">
        <v>0</v>
      </c>
      <c r="L1398" s="192">
        <f t="shared" si="234"/>
        <v>0</v>
      </c>
      <c r="M1398" s="192">
        <f t="shared" si="235"/>
        <v>0</v>
      </c>
      <c r="N1398" s="192">
        <f t="shared" si="236"/>
        <v>0</v>
      </c>
      <c r="O1398" s="192">
        <v>0</v>
      </c>
      <c r="P1398" s="192">
        <f t="shared" si="237"/>
        <v>0</v>
      </c>
      <c r="Q1398" s="192">
        <f t="shared" si="238"/>
        <v>0</v>
      </c>
      <c r="R1398" s="192">
        <f t="shared" si="239"/>
        <v>0</v>
      </c>
      <c r="S1398" s="192">
        <f t="shared" si="240"/>
        <v>0</v>
      </c>
      <c r="T1398" s="192">
        <f t="shared" si="241"/>
        <v>0</v>
      </c>
      <c r="U1398" s="192">
        <f t="shared" si="242"/>
        <v>0</v>
      </c>
    </row>
    <row r="1399" spans="1:21" s="137" customFormat="1" ht="12">
      <c r="A1399" s="161">
        <v>4231</v>
      </c>
      <c r="B1399" s="161" t="s">
        <v>396</v>
      </c>
      <c r="C1399" s="161" t="s">
        <v>397</v>
      </c>
      <c r="D1399" s="161" t="s">
        <v>538</v>
      </c>
      <c r="E1399" s="161" t="s">
        <v>271</v>
      </c>
      <c r="F1399" s="192">
        <v>1.3566910674599999</v>
      </c>
      <c r="G1399" s="192">
        <v>0</v>
      </c>
      <c r="H1399" s="192">
        <v>0</v>
      </c>
      <c r="I1399" s="193">
        <f t="shared" si="232"/>
        <v>0</v>
      </c>
      <c r="J1399" s="193">
        <f t="shared" si="233"/>
        <v>0</v>
      </c>
      <c r="K1399" s="138">
        <v>0</v>
      </c>
      <c r="L1399" s="192">
        <f t="shared" si="234"/>
        <v>0</v>
      </c>
      <c r="M1399" s="192">
        <f t="shared" si="235"/>
        <v>0</v>
      </c>
      <c r="N1399" s="192">
        <f t="shared" si="236"/>
        <v>0</v>
      </c>
      <c r="O1399" s="192">
        <v>0</v>
      </c>
      <c r="P1399" s="192">
        <f t="shared" si="237"/>
        <v>0</v>
      </c>
      <c r="Q1399" s="192">
        <f t="shared" si="238"/>
        <v>0</v>
      </c>
      <c r="R1399" s="192">
        <f t="shared" si="239"/>
        <v>0</v>
      </c>
      <c r="S1399" s="192">
        <f t="shared" si="240"/>
        <v>0</v>
      </c>
      <c r="T1399" s="192">
        <f t="shared" si="241"/>
        <v>0</v>
      </c>
      <c r="U1399" s="192">
        <f t="shared" si="242"/>
        <v>0</v>
      </c>
    </row>
    <row r="1400" spans="1:21" s="137" customFormat="1" ht="12">
      <c r="A1400" s="161">
        <v>4232</v>
      </c>
      <c r="B1400" s="161" t="s">
        <v>396</v>
      </c>
      <c r="C1400" s="161" t="s">
        <v>397</v>
      </c>
      <c r="D1400" s="161" t="s">
        <v>538</v>
      </c>
      <c r="E1400" s="161" t="s">
        <v>271</v>
      </c>
      <c r="F1400" s="192">
        <v>3.1844485005199998</v>
      </c>
      <c r="G1400" s="192">
        <v>0</v>
      </c>
      <c r="H1400" s="192">
        <v>0</v>
      </c>
      <c r="I1400" s="193">
        <f t="shared" si="232"/>
        <v>0</v>
      </c>
      <c r="J1400" s="193">
        <f t="shared" si="233"/>
        <v>0</v>
      </c>
      <c r="K1400" s="138">
        <v>0</v>
      </c>
      <c r="L1400" s="192">
        <f t="shared" si="234"/>
        <v>0</v>
      </c>
      <c r="M1400" s="192">
        <f t="shared" si="235"/>
        <v>0</v>
      </c>
      <c r="N1400" s="192">
        <f t="shared" si="236"/>
        <v>0</v>
      </c>
      <c r="O1400" s="192">
        <v>0</v>
      </c>
      <c r="P1400" s="192">
        <f t="shared" si="237"/>
        <v>0</v>
      </c>
      <c r="Q1400" s="192">
        <f t="shared" si="238"/>
        <v>0</v>
      </c>
      <c r="R1400" s="192">
        <f t="shared" si="239"/>
        <v>0</v>
      </c>
      <c r="S1400" s="192">
        <f t="shared" si="240"/>
        <v>0</v>
      </c>
      <c r="T1400" s="192">
        <f t="shared" si="241"/>
        <v>0</v>
      </c>
      <c r="U1400" s="192">
        <f t="shared" si="242"/>
        <v>0</v>
      </c>
    </row>
    <row r="1401" spans="1:21" s="137" customFormat="1" ht="12">
      <c r="A1401" s="161">
        <v>4233</v>
      </c>
      <c r="B1401" s="161" t="s">
        <v>396</v>
      </c>
      <c r="C1401" s="161" t="s">
        <v>397</v>
      </c>
      <c r="D1401" s="161" t="s">
        <v>540</v>
      </c>
      <c r="E1401" s="161" t="s">
        <v>271</v>
      </c>
      <c r="F1401" s="192">
        <v>1.53802471096</v>
      </c>
      <c r="G1401" s="192">
        <v>0</v>
      </c>
      <c r="H1401" s="192">
        <v>0</v>
      </c>
      <c r="I1401" s="193">
        <f t="shared" si="232"/>
        <v>0</v>
      </c>
      <c r="J1401" s="193">
        <f t="shared" si="233"/>
        <v>0</v>
      </c>
      <c r="K1401" s="138">
        <v>0</v>
      </c>
      <c r="L1401" s="192">
        <f t="shared" si="234"/>
        <v>0</v>
      </c>
      <c r="M1401" s="192">
        <f t="shared" si="235"/>
        <v>0</v>
      </c>
      <c r="N1401" s="192">
        <f t="shared" si="236"/>
        <v>0</v>
      </c>
      <c r="O1401" s="192">
        <v>0</v>
      </c>
      <c r="P1401" s="192">
        <f t="shared" si="237"/>
        <v>0</v>
      </c>
      <c r="Q1401" s="192">
        <f t="shared" si="238"/>
        <v>0</v>
      </c>
      <c r="R1401" s="192">
        <f t="shared" si="239"/>
        <v>0</v>
      </c>
      <c r="S1401" s="192">
        <f t="shared" si="240"/>
        <v>0</v>
      </c>
      <c r="T1401" s="192">
        <f t="shared" si="241"/>
        <v>0</v>
      </c>
      <c r="U1401" s="192">
        <f t="shared" si="242"/>
        <v>0</v>
      </c>
    </row>
    <row r="1402" spans="1:21" s="137" customFormat="1" ht="12">
      <c r="A1402" s="161">
        <v>4234</v>
      </c>
      <c r="B1402" s="161" t="s">
        <v>396</v>
      </c>
      <c r="C1402" s="161" t="s">
        <v>455</v>
      </c>
      <c r="D1402" s="161" t="s">
        <v>531</v>
      </c>
      <c r="E1402" s="161" t="s">
        <v>271</v>
      </c>
      <c r="F1402" s="192">
        <v>1.39597880268</v>
      </c>
      <c r="G1402" s="192">
        <v>0</v>
      </c>
      <c r="H1402" s="192">
        <v>0</v>
      </c>
      <c r="I1402" s="193">
        <f t="shared" si="232"/>
        <v>0</v>
      </c>
      <c r="J1402" s="193">
        <f t="shared" si="233"/>
        <v>0</v>
      </c>
      <c r="K1402" s="138">
        <v>0</v>
      </c>
      <c r="L1402" s="192">
        <f t="shared" si="234"/>
        <v>0</v>
      </c>
      <c r="M1402" s="192">
        <f t="shared" si="235"/>
        <v>0</v>
      </c>
      <c r="N1402" s="192">
        <f t="shared" si="236"/>
        <v>0</v>
      </c>
      <c r="O1402" s="192">
        <v>0</v>
      </c>
      <c r="P1402" s="192">
        <f t="shared" si="237"/>
        <v>0</v>
      </c>
      <c r="Q1402" s="192">
        <f t="shared" si="238"/>
        <v>0</v>
      </c>
      <c r="R1402" s="192">
        <f t="shared" si="239"/>
        <v>0</v>
      </c>
      <c r="S1402" s="192">
        <f t="shared" si="240"/>
        <v>0</v>
      </c>
      <c r="T1402" s="192">
        <f t="shared" si="241"/>
        <v>0</v>
      </c>
      <c r="U1402" s="192">
        <f t="shared" si="242"/>
        <v>0</v>
      </c>
    </row>
    <row r="1403" spans="1:21" s="137" customFormat="1" ht="12">
      <c r="A1403" s="161">
        <v>4235</v>
      </c>
      <c r="B1403" s="161" t="s">
        <v>396</v>
      </c>
      <c r="C1403" s="161" t="s">
        <v>455</v>
      </c>
      <c r="D1403" s="161" t="s">
        <v>531</v>
      </c>
      <c r="E1403" s="161" t="s">
        <v>271</v>
      </c>
      <c r="F1403" s="192">
        <v>2.8417127298399998</v>
      </c>
      <c r="G1403" s="192">
        <v>0</v>
      </c>
      <c r="H1403" s="192">
        <v>0</v>
      </c>
      <c r="I1403" s="193">
        <f t="shared" si="232"/>
        <v>0</v>
      </c>
      <c r="J1403" s="193">
        <f t="shared" si="233"/>
        <v>0</v>
      </c>
      <c r="K1403" s="138">
        <v>0</v>
      </c>
      <c r="L1403" s="192">
        <f t="shared" si="234"/>
        <v>0</v>
      </c>
      <c r="M1403" s="192">
        <f t="shared" si="235"/>
        <v>0</v>
      </c>
      <c r="N1403" s="192">
        <f t="shared" si="236"/>
        <v>0</v>
      </c>
      <c r="O1403" s="192">
        <v>0</v>
      </c>
      <c r="P1403" s="192">
        <f t="shared" si="237"/>
        <v>0</v>
      </c>
      <c r="Q1403" s="192">
        <f t="shared" si="238"/>
        <v>0</v>
      </c>
      <c r="R1403" s="192">
        <f t="shared" si="239"/>
        <v>0</v>
      </c>
      <c r="S1403" s="192">
        <f t="shared" si="240"/>
        <v>0</v>
      </c>
      <c r="T1403" s="192">
        <f t="shared" si="241"/>
        <v>0</v>
      </c>
      <c r="U1403" s="192">
        <f t="shared" si="242"/>
        <v>0</v>
      </c>
    </row>
    <row r="1404" spans="1:21" s="137" customFormat="1" ht="12">
      <c r="A1404" s="161">
        <v>4236</v>
      </c>
      <c r="B1404" s="161" t="s">
        <v>396</v>
      </c>
      <c r="C1404" s="161" t="s">
        <v>455</v>
      </c>
      <c r="D1404" s="161" t="s">
        <v>524</v>
      </c>
      <c r="E1404" s="161" t="s">
        <v>130</v>
      </c>
      <c r="F1404" s="192">
        <v>1.5000143640700001</v>
      </c>
      <c r="G1404" s="192">
        <v>1.5000143640700001</v>
      </c>
      <c r="H1404" s="192">
        <v>0</v>
      </c>
      <c r="I1404" s="193">
        <f t="shared" si="232"/>
        <v>1</v>
      </c>
      <c r="J1404" s="193">
        <f t="shared" si="233"/>
        <v>0</v>
      </c>
      <c r="K1404" s="138">
        <v>168</v>
      </c>
      <c r="L1404" s="192">
        <f t="shared" si="234"/>
        <v>0</v>
      </c>
      <c r="M1404" s="192">
        <f t="shared" si="235"/>
        <v>168</v>
      </c>
      <c r="N1404" s="192">
        <f t="shared" si="236"/>
        <v>0</v>
      </c>
      <c r="O1404" s="192">
        <v>0</v>
      </c>
      <c r="P1404" s="192">
        <f t="shared" si="237"/>
        <v>0</v>
      </c>
      <c r="Q1404" s="192">
        <f t="shared" si="238"/>
        <v>0</v>
      </c>
      <c r="R1404" s="192">
        <f t="shared" si="239"/>
        <v>0</v>
      </c>
      <c r="S1404" s="192">
        <f t="shared" si="240"/>
        <v>0</v>
      </c>
      <c r="T1404" s="192">
        <f t="shared" si="241"/>
        <v>168</v>
      </c>
      <c r="U1404" s="192">
        <f t="shared" si="242"/>
        <v>0</v>
      </c>
    </row>
    <row r="1405" spans="1:21" s="137" customFormat="1" ht="12">
      <c r="A1405" s="161">
        <v>4237</v>
      </c>
      <c r="B1405" s="161" t="s">
        <v>396</v>
      </c>
      <c r="C1405" s="161" t="s">
        <v>455</v>
      </c>
      <c r="D1405" s="161" t="s">
        <v>527</v>
      </c>
      <c r="E1405" s="161" t="s">
        <v>130</v>
      </c>
      <c r="F1405" s="192">
        <v>1.72092483903</v>
      </c>
      <c r="G1405" s="192">
        <v>1.72092483903</v>
      </c>
      <c r="H1405" s="192">
        <v>0</v>
      </c>
      <c r="I1405" s="193">
        <f t="shared" si="232"/>
        <v>1</v>
      </c>
      <c r="J1405" s="193">
        <f t="shared" si="233"/>
        <v>0</v>
      </c>
      <c r="K1405" s="138">
        <v>0</v>
      </c>
      <c r="L1405" s="192">
        <f t="shared" si="234"/>
        <v>0</v>
      </c>
      <c r="M1405" s="192">
        <f t="shared" si="235"/>
        <v>0</v>
      </c>
      <c r="N1405" s="192">
        <f t="shared" si="236"/>
        <v>0</v>
      </c>
      <c r="O1405" s="192">
        <v>0</v>
      </c>
      <c r="P1405" s="192">
        <f t="shared" si="237"/>
        <v>0</v>
      </c>
      <c r="Q1405" s="192">
        <f t="shared" si="238"/>
        <v>0</v>
      </c>
      <c r="R1405" s="192">
        <f t="shared" si="239"/>
        <v>0</v>
      </c>
      <c r="S1405" s="192">
        <f t="shared" si="240"/>
        <v>0</v>
      </c>
      <c r="T1405" s="192">
        <f t="shared" si="241"/>
        <v>0</v>
      </c>
      <c r="U1405" s="192">
        <f t="shared" si="242"/>
        <v>0</v>
      </c>
    </row>
    <row r="1406" spans="1:21" s="137" customFormat="1" ht="12">
      <c r="A1406" s="161">
        <v>4238</v>
      </c>
      <c r="B1406" s="161" t="s">
        <v>396</v>
      </c>
      <c r="C1406" s="161" t="s">
        <v>455</v>
      </c>
      <c r="D1406" s="161" t="s">
        <v>527</v>
      </c>
      <c r="E1406" s="161" t="s">
        <v>130</v>
      </c>
      <c r="F1406" s="192">
        <v>3.5037738618950001</v>
      </c>
      <c r="G1406" s="192">
        <v>0.22149024917499993</v>
      </c>
      <c r="H1406" s="192">
        <v>3.2822836127200001</v>
      </c>
      <c r="I1406" s="193">
        <f t="shared" si="232"/>
        <v>6.3214767249621509E-2</v>
      </c>
      <c r="J1406" s="193">
        <f t="shared" si="233"/>
        <v>0.9367852327503785</v>
      </c>
      <c r="K1406" s="138">
        <v>0</v>
      </c>
      <c r="L1406" s="192">
        <f t="shared" si="234"/>
        <v>0</v>
      </c>
      <c r="M1406" s="192">
        <f t="shared" si="235"/>
        <v>0</v>
      </c>
      <c r="N1406" s="192">
        <f t="shared" si="236"/>
        <v>0</v>
      </c>
      <c r="O1406" s="192">
        <v>0</v>
      </c>
      <c r="P1406" s="192">
        <f t="shared" si="237"/>
        <v>0</v>
      </c>
      <c r="Q1406" s="192">
        <f t="shared" si="238"/>
        <v>0</v>
      </c>
      <c r="R1406" s="192">
        <f t="shared" si="239"/>
        <v>0</v>
      </c>
      <c r="S1406" s="192">
        <f t="shared" si="240"/>
        <v>0</v>
      </c>
      <c r="T1406" s="192">
        <f t="shared" si="241"/>
        <v>0</v>
      </c>
      <c r="U1406" s="192">
        <f t="shared" si="242"/>
        <v>0</v>
      </c>
    </row>
    <row r="1407" spans="1:21" s="137" customFormat="1" ht="12">
      <c r="A1407" s="161">
        <v>4239</v>
      </c>
      <c r="B1407" s="161" t="s">
        <v>396</v>
      </c>
      <c r="C1407" s="161" t="s">
        <v>455</v>
      </c>
      <c r="D1407" s="161" t="s">
        <v>462</v>
      </c>
      <c r="E1407" s="161" t="s">
        <v>130</v>
      </c>
      <c r="F1407" s="192">
        <v>0.19312556064799999</v>
      </c>
      <c r="G1407" s="192">
        <v>0.19312556064799999</v>
      </c>
      <c r="H1407" s="192">
        <v>0</v>
      </c>
      <c r="I1407" s="193">
        <f t="shared" si="232"/>
        <v>1</v>
      </c>
      <c r="J1407" s="193">
        <f t="shared" si="233"/>
        <v>0</v>
      </c>
      <c r="K1407" s="138">
        <v>0</v>
      </c>
      <c r="L1407" s="192">
        <f t="shared" si="234"/>
        <v>0</v>
      </c>
      <c r="M1407" s="192">
        <f t="shared" si="235"/>
        <v>0</v>
      </c>
      <c r="N1407" s="192">
        <f t="shared" si="236"/>
        <v>0</v>
      </c>
      <c r="O1407" s="192">
        <v>0</v>
      </c>
      <c r="P1407" s="192">
        <f t="shared" si="237"/>
        <v>0</v>
      </c>
      <c r="Q1407" s="192">
        <f t="shared" si="238"/>
        <v>0</v>
      </c>
      <c r="R1407" s="192">
        <f t="shared" si="239"/>
        <v>0</v>
      </c>
      <c r="S1407" s="192">
        <f t="shared" si="240"/>
        <v>0</v>
      </c>
      <c r="T1407" s="192">
        <f t="shared" si="241"/>
        <v>0</v>
      </c>
      <c r="U1407" s="192">
        <f t="shared" si="242"/>
        <v>0</v>
      </c>
    </row>
    <row r="1408" spans="1:21" s="137" customFormat="1" ht="12">
      <c r="A1408" s="161">
        <v>4240</v>
      </c>
      <c r="B1408" s="161" t="s">
        <v>396</v>
      </c>
      <c r="C1408" s="161" t="s">
        <v>455</v>
      </c>
      <c r="D1408" s="161" t="s">
        <v>600</v>
      </c>
      <c r="E1408" s="161" t="s">
        <v>130</v>
      </c>
      <c r="F1408" s="192">
        <v>1.29046883468</v>
      </c>
      <c r="G1408" s="192">
        <v>1.29046883468</v>
      </c>
      <c r="H1408" s="192">
        <v>0</v>
      </c>
      <c r="I1408" s="193">
        <f t="shared" si="232"/>
        <v>1</v>
      </c>
      <c r="J1408" s="193">
        <f t="shared" si="233"/>
        <v>0</v>
      </c>
      <c r="K1408" s="138">
        <v>0</v>
      </c>
      <c r="L1408" s="192">
        <f t="shared" si="234"/>
        <v>0</v>
      </c>
      <c r="M1408" s="192">
        <f t="shared" si="235"/>
        <v>0</v>
      </c>
      <c r="N1408" s="192">
        <f t="shared" si="236"/>
        <v>0</v>
      </c>
      <c r="O1408" s="192">
        <v>0</v>
      </c>
      <c r="P1408" s="192">
        <f t="shared" si="237"/>
        <v>0</v>
      </c>
      <c r="Q1408" s="192">
        <f t="shared" si="238"/>
        <v>0</v>
      </c>
      <c r="R1408" s="192">
        <f t="shared" si="239"/>
        <v>0</v>
      </c>
      <c r="S1408" s="192">
        <f t="shared" si="240"/>
        <v>0</v>
      </c>
      <c r="T1408" s="192">
        <f t="shared" si="241"/>
        <v>0</v>
      </c>
      <c r="U1408" s="192">
        <f t="shared" si="242"/>
        <v>0</v>
      </c>
    </row>
    <row r="1409" spans="1:21" s="137" customFormat="1" ht="12">
      <c r="A1409" s="161">
        <v>4241</v>
      </c>
      <c r="B1409" s="161" t="s">
        <v>396</v>
      </c>
      <c r="C1409" s="161" t="s">
        <v>455</v>
      </c>
      <c r="D1409" s="161" t="s">
        <v>685</v>
      </c>
      <c r="E1409" s="161" t="s">
        <v>130</v>
      </c>
      <c r="F1409" s="192">
        <v>3.0907124690100001</v>
      </c>
      <c r="G1409" s="192">
        <v>3.0907124690100001</v>
      </c>
      <c r="H1409" s="192">
        <v>0</v>
      </c>
      <c r="I1409" s="193">
        <f t="shared" si="232"/>
        <v>1</v>
      </c>
      <c r="J1409" s="193">
        <f t="shared" si="233"/>
        <v>0</v>
      </c>
      <c r="K1409" s="138">
        <v>4801.3786461299997</v>
      </c>
      <c r="L1409" s="192">
        <f t="shared" si="234"/>
        <v>0</v>
      </c>
      <c r="M1409" s="192">
        <f t="shared" si="235"/>
        <v>4801.3786461299997</v>
      </c>
      <c r="N1409" s="192">
        <f t="shared" si="236"/>
        <v>0</v>
      </c>
      <c r="O1409" s="192">
        <v>0</v>
      </c>
      <c r="P1409" s="192">
        <f t="shared" si="237"/>
        <v>0</v>
      </c>
      <c r="Q1409" s="192">
        <f t="shared" si="238"/>
        <v>0</v>
      </c>
      <c r="R1409" s="192">
        <f t="shared" si="239"/>
        <v>0</v>
      </c>
      <c r="S1409" s="192">
        <f t="shared" si="240"/>
        <v>0</v>
      </c>
      <c r="T1409" s="192">
        <f t="shared" si="241"/>
        <v>4801.3786461299997</v>
      </c>
      <c r="U1409" s="192">
        <f t="shared" si="242"/>
        <v>0</v>
      </c>
    </row>
    <row r="1410" spans="1:21" s="137" customFormat="1" ht="12">
      <c r="A1410" s="161"/>
      <c r="B1410" s="161"/>
      <c r="C1410" s="161"/>
      <c r="D1410" s="161"/>
      <c r="E1410" s="161"/>
      <c r="F1410" s="161"/>
      <c r="G1410" s="161"/>
      <c r="I1410" s="161"/>
      <c r="J1410" s="161"/>
      <c r="K1410" s="161"/>
      <c r="L1410" s="161"/>
      <c r="M1410" s="161"/>
      <c r="N1410" s="161"/>
      <c r="O1410" s="161"/>
      <c r="P1410" s="161"/>
      <c r="Q1410" s="161"/>
      <c r="R1410" s="161"/>
      <c r="S1410" s="161"/>
      <c r="T1410" s="161"/>
      <c r="U1410" s="161"/>
    </row>
    <row r="1411" spans="1:21" s="137" customFormat="1" ht="12"/>
    <row r="1412" spans="1:21" s="137" customFormat="1" ht="12"/>
    <row r="1413" spans="1:21" s="137" customFormat="1" ht="12"/>
  </sheetData>
  <autoFilter ref="A8:U1409" xr:uid="{F3A7741F-89CE-4CEF-905E-47D9A08E7FC2}"/>
  <mergeCells count="1">
    <mergeCell ref="A2:K4"/>
  </mergeCells>
  <pageMargins left="0.7" right="0.7" top="0.75" bottom="0.75" header="0.3" footer="0.3"/>
  <pageSetup scale="5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816F3-EFC9-45A5-93AD-2EFD3BAB9248}">
  <sheetPr codeName="Sheet4">
    <pageSetUpPr fitToPage="1"/>
  </sheetPr>
  <dimension ref="A1:AY652"/>
  <sheetViews>
    <sheetView workbookViewId="0">
      <pane ySplit="1" topLeftCell="A2" activePane="bottomLeft" state="frozen"/>
      <selection pane="bottomLeft" activeCell="A2" sqref="A2:E4"/>
    </sheetView>
  </sheetViews>
  <sheetFormatPr defaultColWidth="9.140625" defaultRowHeight="15"/>
  <cols>
    <col min="1" max="1" width="29.42578125" style="24" bestFit="1" customWidth="1"/>
    <col min="2" max="2" width="16.28515625" style="24" bestFit="1" customWidth="1"/>
    <col min="3" max="3" width="10.7109375" style="24" bestFit="1" customWidth="1"/>
    <col min="4" max="4" width="11.28515625" style="24" bestFit="1" customWidth="1"/>
    <col min="5" max="5" width="51.5703125" style="24" customWidth="1"/>
    <col min="6" max="7" width="9.140625" style="24"/>
    <col min="8" max="8" width="9.140625" style="24" customWidth="1"/>
    <col min="9" max="16384" width="9.140625" style="24"/>
  </cols>
  <sheetData>
    <row r="1" spans="1:51" ht="15.75">
      <c r="A1" s="88" t="s">
        <v>696</v>
      </c>
      <c r="B1" s="45"/>
    </row>
    <row r="2" spans="1:51" ht="15" customHeight="1">
      <c r="A2" s="446" t="s">
        <v>697</v>
      </c>
      <c r="B2" s="446"/>
      <c r="C2" s="446"/>
      <c r="D2" s="446"/>
      <c r="E2" s="446"/>
      <c r="G2" s="452" t="s">
        <v>698</v>
      </c>
      <c r="H2" s="452"/>
      <c r="I2" s="452"/>
      <c r="J2" s="452"/>
      <c r="K2" s="452"/>
      <c r="L2" s="452"/>
      <c r="M2" s="452"/>
      <c r="N2" s="452"/>
      <c r="P2" s="452" t="s">
        <v>699</v>
      </c>
      <c r="Q2" s="452"/>
      <c r="R2" s="452"/>
      <c r="S2" s="452"/>
      <c r="T2" s="452"/>
      <c r="U2" s="452"/>
      <c r="V2" s="452"/>
      <c r="W2" s="452"/>
      <c r="Z2" s="447" t="s">
        <v>700</v>
      </c>
      <c r="AA2" s="447"/>
      <c r="AB2" s="447"/>
      <c r="AC2" s="447"/>
      <c r="AD2" s="447"/>
      <c r="AE2" s="447"/>
      <c r="AF2" s="447"/>
      <c r="AG2" s="447"/>
      <c r="AI2" s="447" t="s">
        <v>701</v>
      </c>
      <c r="AJ2" s="447"/>
      <c r="AK2" s="447"/>
      <c r="AL2" s="447"/>
      <c r="AM2" s="447"/>
      <c r="AN2" s="447"/>
      <c r="AO2" s="447"/>
      <c r="AP2" s="447"/>
      <c r="AR2" s="447" t="s">
        <v>702</v>
      </c>
      <c r="AS2" s="447"/>
      <c r="AT2" s="447"/>
      <c r="AU2" s="447"/>
      <c r="AV2" s="447"/>
      <c r="AW2" s="447"/>
      <c r="AX2" s="447"/>
      <c r="AY2" s="447"/>
    </row>
    <row r="3" spans="1:51">
      <c r="A3" s="446"/>
      <c r="B3" s="446"/>
      <c r="C3" s="446"/>
      <c r="D3" s="446"/>
      <c r="E3" s="446"/>
      <c r="G3" s="452"/>
      <c r="H3" s="452"/>
      <c r="I3" s="452"/>
      <c r="J3" s="452"/>
      <c r="K3" s="452"/>
      <c r="L3" s="452"/>
      <c r="M3" s="452"/>
      <c r="N3" s="452"/>
      <c r="P3" s="452"/>
      <c r="Q3" s="452"/>
      <c r="R3" s="452"/>
      <c r="S3" s="452"/>
      <c r="T3" s="452"/>
      <c r="U3" s="452"/>
      <c r="V3" s="452"/>
      <c r="W3" s="452"/>
      <c r="Z3" s="447"/>
      <c r="AA3" s="447"/>
      <c r="AB3" s="447"/>
      <c r="AC3" s="447"/>
      <c r="AD3" s="447"/>
      <c r="AE3" s="447"/>
      <c r="AF3" s="447"/>
      <c r="AG3" s="447"/>
      <c r="AI3" s="447"/>
      <c r="AJ3" s="447"/>
      <c r="AK3" s="447"/>
      <c r="AL3" s="447"/>
      <c r="AM3" s="447"/>
      <c r="AN3" s="447"/>
      <c r="AO3" s="447"/>
      <c r="AP3" s="447"/>
      <c r="AR3" s="447"/>
      <c r="AS3" s="447"/>
      <c r="AT3" s="447"/>
      <c r="AU3" s="447"/>
      <c r="AV3" s="447"/>
      <c r="AW3" s="447"/>
      <c r="AX3" s="447"/>
      <c r="AY3" s="447"/>
    </row>
    <row r="4" spans="1:51">
      <c r="A4" s="446"/>
      <c r="B4" s="446"/>
      <c r="C4" s="446"/>
      <c r="D4" s="446"/>
      <c r="E4" s="446"/>
    </row>
    <row r="5" spans="1:51">
      <c r="A5" s="25"/>
      <c r="B5" s="25"/>
      <c r="C5" s="25"/>
      <c r="D5" s="25"/>
      <c r="E5" s="25"/>
    </row>
    <row r="6" spans="1:51" ht="64.5" customHeight="1">
      <c r="A6" s="194" t="s">
        <v>703</v>
      </c>
      <c r="B6" s="448" t="s">
        <v>704</v>
      </c>
      <c r="C6" s="448"/>
      <c r="D6" s="448"/>
      <c r="E6" s="448"/>
    </row>
    <row r="7" spans="1:51" ht="162" customHeight="1">
      <c r="A7" s="194" t="s">
        <v>705</v>
      </c>
      <c r="B7" s="448" t="s">
        <v>706</v>
      </c>
      <c r="C7" s="448"/>
      <c r="D7" s="448"/>
      <c r="E7" s="448"/>
    </row>
    <row r="8" spans="1:51" ht="147.75" customHeight="1">
      <c r="A8" s="194" t="s">
        <v>707</v>
      </c>
      <c r="B8" s="448" t="s">
        <v>708</v>
      </c>
      <c r="C8" s="448"/>
      <c r="D8" s="448"/>
      <c r="E8" s="448"/>
    </row>
    <row r="9" spans="1:51" ht="93.75" customHeight="1">
      <c r="A9" s="194" t="s">
        <v>709</v>
      </c>
      <c r="B9" s="448" t="s">
        <v>710</v>
      </c>
      <c r="C9" s="448"/>
      <c r="D9" s="448"/>
      <c r="E9" s="448"/>
    </row>
    <row r="10" spans="1:51" ht="48.75" customHeight="1">
      <c r="A10" s="194" t="s">
        <v>711</v>
      </c>
      <c r="B10" s="442" t="s">
        <v>712</v>
      </c>
      <c r="C10" s="448"/>
      <c r="D10" s="448"/>
      <c r="E10" s="448"/>
    </row>
    <row r="11" spans="1:51" ht="141" customHeight="1">
      <c r="A11" s="194" t="s">
        <v>713</v>
      </c>
      <c r="B11" s="448" t="s">
        <v>714</v>
      </c>
      <c r="C11" s="448"/>
      <c r="D11" s="448"/>
      <c r="E11" s="448"/>
    </row>
    <row r="12" spans="1:51" ht="57.75" customHeight="1">
      <c r="A12" s="450" t="s">
        <v>715</v>
      </c>
      <c r="B12" s="448" t="s">
        <v>716</v>
      </c>
      <c r="C12" s="449"/>
      <c r="D12" s="449"/>
      <c r="E12" s="449"/>
    </row>
    <row r="13" spans="1:51">
      <c r="A13" s="450"/>
      <c r="B13" s="449"/>
      <c r="C13" s="449"/>
      <c r="D13" s="449"/>
      <c r="E13" s="449"/>
    </row>
    <row r="14" spans="1:51">
      <c r="A14" s="450"/>
      <c r="B14" s="449"/>
      <c r="C14" s="449"/>
      <c r="D14" s="449"/>
      <c r="E14" s="449"/>
    </row>
    <row r="15" spans="1:51">
      <c r="A15" s="450"/>
      <c r="B15" s="449"/>
      <c r="C15" s="449"/>
      <c r="D15" s="449"/>
      <c r="E15" s="449"/>
    </row>
    <row r="16" spans="1:51" ht="9.75" customHeight="1">
      <c r="A16" s="450"/>
      <c r="B16" s="449"/>
      <c r="C16" s="449"/>
      <c r="D16" s="449"/>
      <c r="E16" s="449"/>
    </row>
    <row r="17" spans="1:5">
      <c r="A17" s="91"/>
      <c r="B17" s="91"/>
      <c r="C17" s="91"/>
      <c r="D17" s="91"/>
      <c r="E17" s="91"/>
    </row>
    <row r="18" spans="1:5">
      <c r="A18" s="127" t="s">
        <v>717</v>
      </c>
      <c r="B18" s="90"/>
      <c r="C18" s="90"/>
      <c r="D18" s="90"/>
      <c r="E18" s="90"/>
    </row>
    <row r="19" spans="1:5" ht="15.75" thickBot="1">
      <c r="A19" s="127" t="s">
        <v>718</v>
      </c>
      <c r="B19" s="91"/>
      <c r="C19" s="91"/>
      <c r="D19" s="91"/>
      <c r="E19" s="91"/>
    </row>
    <row r="20" spans="1:5" ht="15.75" thickBot="1">
      <c r="A20" s="195" t="s">
        <v>130</v>
      </c>
      <c r="B20" s="196">
        <f>ROUND((C33+C36)/C37,3)</f>
        <v>0.50900000000000001</v>
      </c>
      <c r="C20" s="91"/>
      <c r="D20" s="91"/>
      <c r="E20" s="91"/>
    </row>
    <row r="21" spans="1:5" ht="15.75" thickBot="1">
      <c r="A21" s="197" t="s">
        <v>220</v>
      </c>
      <c r="B21" s="196">
        <f>ROUND((C33+C36)/D37,3)</f>
        <v>0.214</v>
      </c>
      <c r="C21" s="91"/>
      <c r="D21" s="91"/>
      <c r="E21" s="91"/>
    </row>
    <row r="22" spans="1:5">
      <c r="A22" s="91"/>
      <c r="B22" s="91"/>
      <c r="C22" s="91"/>
      <c r="D22" s="91"/>
      <c r="E22" s="91"/>
    </row>
    <row r="25" spans="1:5" ht="33" customHeight="1">
      <c r="A25" s="451" t="s">
        <v>719</v>
      </c>
      <c r="B25" s="451"/>
      <c r="C25" s="451"/>
      <c r="D25" s="451"/>
    </row>
    <row r="26" spans="1:5">
      <c r="A26" s="451"/>
      <c r="B26" s="451"/>
      <c r="C26" s="451"/>
      <c r="D26" s="451"/>
    </row>
    <row r="27" spans="1:5">
      <c r="A27" s="451"/>
      <c r="B27" s="451"/>
      <c r="C27" s="451"/>
      <c r="D27" s="451"/>
    </row>
    <row r="28" spans="1:5">
      <c r="A28" s="451"/>
      <c r="B28" s="451"/>
      <c r="C28" s="451"/>
      <c r="D28" s="451"/>
    </row>
    <row r="29" spans="1:5">
      <c r="B29" s="46" t="s">
        <v>720</v>
      </c>
      <c r="E29"/>
    </row>
    <row r="30" spans="1:5">
      <c r="A30" s="46" t="s">
        <v>721</v>
      </c>
      <c r="B30" s="24" t="s">
        <v>271</v>
      </c>
      <c r="C30" s="24" t="s">
        <v>130</v>
      </c>
      <c r="D30" s="24" t="s">
        <v>370</v>
      </c>
      <c r="E30"/>
    </row>
    <row r="31" spans="1:5">
      <c r="A31" s="77" t="s">
        <v>722</v>
      </c>
      <c r="B31" s="47">
        <v>1068287.7331272447</v>
      </c>
      <c r="C31" s="47">
        <v>0</v>
      </c>
      <c r="D31" s="47">
        <v>1068287.7331272447</v>
      </c>
      <c r="E31"/>
    </row>
    <row r="32" spans="1:5">
      <c r="A32" s="77" t="s">
        <v>723</v>
      </c>
      <c r="B32" s="47">
        <v>0</v>
      </c>
      <c r="C32" s="47">
        <v>531212.38756461744</v>
      </c>
      <c r="D32" s="47">
        <v>531212.38756461744</v>
      </c>
      <c r="E32"/>
    </row>
    <row r="33" spans="1:5">
      <c r="A33" s="77" t="s">
        <v>724</v>
      </c>
      <c r="B33" s="47">
        <v>0</v>
      </c>
      <c r="C33" s="47">
        <v>719015.75440120336</v>
      </c>
      <c r="D33" s="47">
        <v>719015.75440120336</v>
      </c>
      <c r="E33"/>
    </row>
    <row r="34" spans="1:5">
      <c r="A34" s="77" t="s">
        <v>725</v>
      </c>
      <c r="B34" s="47">
        <v>1093651.9279380413</v>
      </c>
      <c r="C34" s="47">
        <v>0</v>
      </c>
      <c r="D34" s="47">
        <v>1093651.9279380413</v>
      </c>
      <c r="E34"/>
    </row>
    <row r="35" spans="1:5">
      <c r="A35" s="77" t="s">
        <v>726</v>
      </c>
      <c r="B35" s="47">
        <v>0</v>
      </c>
      <c r="C35" s="47">
        <v>238427.77627034287</v>
      </c>
      <c r="D35" s="47">
        <v>238427.77627034287</v>
      </c>
      <c r="E35"/>
    </row>
    <row r="36" spans="1:5">
      <c r="A36" s="77" t="s">
        <v>727</v>
      </c>
      <c r="B36" s="47">
        <v>0</v>
      </c>
      <c r="C36" s="47">
        <v>78300.518163959408</v>
      </c>
      <c r="D36" s="47">
        <v>78300.518163959408</v>
      </c>
      <c r="E36"/>
    </row>
    <row r="37" spans="1:5">
      <c r="A37"/>
      <c r="B37" s="75">
        <f>SUM(B31:B36)</f>
        <v>2161939.661065286</v>
      </c>
      <c r="C37" s="75">
        <f>SUM(C31:C36)</f>
        <v>1566956.4364001234</v>
      </c>
      <c r="D37" s="75">
        <f>SUM(D31:D36)</f>
        <v>3728896.0974654094</v>
      </c>
    </row>
    <row r="38" spans="1:5">
      <c r="A38"/>
      <c r="B38"/>
      <c r="C38"/>
      <c r="D38"/>
    </row>
    <row r="39" spans="1:5">
      <c r="A39"/>
      <c r="B39"/>
      <c r="C39"/>
      <c r="D39"/>
    </row>
    <row r="40" spans="1:5">
      <c r="A40"/>
      <c r="B40"/>
      <c r="C40"/>
      <c r="D40"/>
    </row>
    <row r="41" spans="1:5">
      <c r="A41"/>
      <c r="B41"/>
      <c r="C41"/>
      <c r="D41"/>
    </row>
    <row r="42" spans="1:5">
      <c r="A42"/>
      <c r="B42"/>
      <c r="C42"/>
      <c r="D42"/>
    </row>
    <row r="43" spans="1:5">
      <c r="A43"/>
      <c r="B43"/>
      <c r="C43"/>
      <c r="D43"/>
      <c r="E43" s="48"/>
    </row>
    <row r="44" spans="1:5">
      <c r="A44"/>
      <c r="B44"/>
      <c r="C44"/>
      <c r="D44"/>
    </row>
    <row r="45" spans="1:5">
      <c r="A45"/>
      <c r="B45"/>
      <c r="C45"/>
      <c r="D45"/>
    </row>
    <row r="46" spans="1:5">
      <c r="A46"/>
      <c r="B46"/>
      <c r="C46"/>
      <c r="D46"/>
    </row>
    <row r="47" spans="1:5" s="48" customFormat="1">
      <c r="A47"/>
      <c r="B47"/>
      <c r="C47"/>
      <c r="D47"/>
      <c r="E47" s="24"/>
    </row>
    <row r="48" spans="1:5">
      <c r="A48"/>
      <c r="B48"/>
      <c r="C48"/>
      <c r="D48"/>
    </row>
    <row r="49" spans="1:4">
      <c r="A49"/>
      <c r="B49"/>
      <c r="C49"/>
      <c r="D49"/>
    </row>
    <row r="50" spans="1:4">
      <c r="A50"/>
      <c r="B50"/>
      <c r="C50"/>
      <c r="D50"/>
    </row>
    <row r="51" spans="1:4">
      <c r="A51"/>
      <c r="B51"/>
      <c r="C51"/>
      <c r="D51"/>
    </row>
    <row r="52" spans="1:4">
      <c r="A52"/>
      <c r="B52"/>
      <c r="C52"/>
      <c r="D52"/>
    </row>
    <row r="53" spans="1:4">
      <c r="A53"/>
      <c r="B53"/>
      <c r="C53"/>
      <c r="D53"/>
    </row>
    <row r="54" spans="1:4">
      <c r="A54"/>
      <c r="B54"/>
      <c r="C54"/>
      <c r="D54"/>
    </row>
    <row r="55" spans="1:4">
      <c r="A55"/>
      <c r="B55"/>
      <c r="C55"/>
      <c r="D55"/>
    </row>
    <row r="56" spans="1:4">
      <c r="A56"/>
      <c r="B56"/>
      <c r="C56"/>
      <c r="D56"/>
    </row>
    <row r="57" spans="1:4">
      <c r="A57"/>
      <c r="B57"/>
      <c r="C57"/>
      <c r="D57"/>
    </row>
    <row r="58" spans="1:4">
      <c r="A58"/>
      <c r="B58"/>
      <c r="C58"/>
      <c r="D58"/>
    </row>
    <row r="59" spans="1:4">
      <c r="A59"/>
      <c r="B59"/>
      <c r="C59"/>
      <c r="D59"/>
    </row>
    <row r="60" spans="1:4">
      <c r="A60"/>
      <c r="B60"/>
      <c r="C60"/>
      <c r="D60"/>
    </row>
    <row r="61" spans="1:4">
      <c r="A61"/>
      <c r="B61"/>
      <c r="C61"/>
      <c r="D61"/>
    </row>
    <row r="62" spans="1:4">
      <c r="A62"/>
      <c r="B62"/>
      <c r="C62"/>
      <c r="D62"/>
    </row>
    <row r="63" spans="1:4">
      <c r="A63"/>
      <c r="B63"/>
      <c r="C63"/>
      <c r="D63"/>
    </row>
    <row r="64" spans="1:4">
      <c r="A64"/>
      <c r="B64"/>
      <c r="C64"/>
      <c r="D64"/>
    </row>
    <row r="65" spans="1:4">
      <c r="A65"/>
      <c r="B65"/>
      <c r="C65"/>
      <c r="D65"/>
    </row>
    <row r="66" spans="1:4">
      <c r="A66"/>
      <c r="B66"/>
      <c r="C66"/>
      <c r="D66"/>
    </row>
    <row r="67" spans="1:4">
      <c r="A67"/>
      <c r="B67"/>
      <c r="C67"/>
      <c r="D67"/>
    </row>
    <row r="68" spans="1:4">
      <c r="A68"/>
      <c r="B68"/>
      <c r="C68"/>
      <c r="D68"/>
    </row>
    <row r="69" spans="1:4">
      <c r="A69"/>
      <c r="B69"/>
      <c r="C69"/>
      <c r="D69"/>
    </row>
    <row r="70" spans="1:4">
      <c r="A70"/>
      <c r="B70"/>
      <c r="C70"/>
      <c r="D70"/>
    </row>
    <row r="71" spans="1:4">
      <c r="A71"/>
      <c r="B71"/>
      <c r="C71"/>
      <c r="D71"/>
    </row>
    <row r="72" spans="1:4">
      <c r="A72"/>
      <c r="B72"/>
      <c r="C72"/>
      <c r="D72"/>
    </row>
    <row r="73" spans="1:4">
      <c r="A73"/>
      <c r="B73"/>
      <c r="C73"/>
      <c r="D73"/>
    </row>
    <row r="74" spans="1:4">
      <c r="A74"/>
      <c r="B74"/>
      <c r="C74"/>
      <c r="D74"/>
    </row>
    <row r="75" spans="1:4">
      <c r="A75"/>
      <c r="B75"/>
      <c r="C75"/>
      <c r="D75"/>
    </row>
    <row r="76" spans="1:4">
      <c r="A76"/>
      <c r="B76"/>
      <c r="C76"/>
      <c r="D76"/>
    </row>
    <row r="77" spans="1:4">
      <c r="A77"/>
      <c r="B77"/>
      <c r="C77"/>
      <c r="D77"/>
    </row>
    <row r="78" spans="1:4">
      <c r="A78"/>
      <c r="B78"/>
      <c r="C78"/>
      <c r="D78"/>
    </row>
    <row r="79" spans="1:4">
      <c r="A79"/>
      <c r="B79"/>
      <c r="C79"/>
      <c r="D79"/>
    </row>
    <row r="80" spans="1:4">
      <c r="A80"/>
      <c r="B80"/>
      <c r="C80"/>
      <c r="D80"/>
    </row>
    <row r="81" spans="1:4">
      <c r="A81"/>
      <c r="B81"/>
      <c r="C81"/>
      <c r="D81"/>
    </row>
    <row r="82" spans="1:4">
      <c r="A82"/>
      <c r="B82"/>
      <c r="C82"/>
      <c r="D82"/>
    </row>
    <row r="83" spans="1:4">
      <c r="A83"/>
      <c r="B83"/>
      <c r="C83"/>
      <c r="D83"/>
    </row>
    <row r="84" spans="1:4">
      <c r="A84"/>
      <c r="B84"/>
      <c r="C84"/>
      <c r="D84"/>
    </row>
    <row r="85" spans="1:4">
      <c r="A85"/>
      <c r="B85"/>
      <c r="C85"/>
      <c r="D85"/>
    </row>
    <row r="86" spans="1:4">
      <c r="A86"/>
      <c r="B86"/>
      <c r="C86"/>
      <c r="D86"/>
    </row>
    <row r="87" spans="1:4">
      <c r="A87"/>
      <c r="B87"/>
      <c r="C87"/>
      <c r="D87"/>
    </row>
    <row r="88" spans="1:4">
      <c r="A88"/>
      <c r="B88"/>
      <c r="C88"/>
      <c r="D88"/>
    </row>
    <row r="89" spans="1:4">
      <c r="A89"/>
      <c r="B89"/>
      <c r="C89"/>
      <c r="D89"/>
    </row>
    <row r="90" spans="1:4">
      <c r="A90"/>
      <c r="B90"/>
      <c r="C90"/>
      <c r="D90"/>
    </row>
    <row r="91" spans="1:4">
      <c r="A91"/>
      <c r="B91"/>
      <c r="C91"/>
      <c r="D91"/>
    </row>
    <row r="92" spans="1:4">
      <c r="A92"/>
      <c r="B92"/>
      <c r="C92"/>
      <c r="D92"/>
    </row>
    <row r="93" spans="1:4">
      <c r="A93"/>
      <c r="B93"/>
      <c r="C93"/>
      <c r="D93"/>
    </row>
    <row r="94" spans="1:4">
      <c r="A94"/>
      <c r="B94"/>
      <c r="C94"/>
      <c r="D94"/>
    </row>
    <row r="95" spans="1:4">
      <c r="A95"/>
      <c r="B95"/>
      <c r="C95"/>
      <c r="D95"/>
    </row>
    <row r="96" spans="1:4">
      <c r="A96"/>
      <c r="B96"/>
      <c r="C96"/>
      <c r="D96"/>
    </row>
    <row r="97" spans="1:4">
      <c r="A97"/>
      <c r="B97"/>
      <c r="C97"/>
      <c r="D97"/>
    </row>
    <row r="98" spans="1:4">
      <c r="A98"/>
      <c r="B98"/>
      <c r="C98"/>
      <c r="D98"/>
    </row>
    <row r="99" spans="1:4">
      <c r="A99"/>
      <c r="B99"/>
      <c r="C99"/>
      <c r="D99"/>
    </row>
    <row r="100" spans="1:4">
      <c r="A100"/>
      <c r="B100"/>
      <c r="C100"/>
      <c r="D100"/>
    </row>
    <row r="101" spans="1:4">
      <c r="A101"/>
      <c r="B101"/>
      <c r="C101"/>
      <c r="D101"/>
    </row>
    <row r="102" spans="1:4">
      <c r="A102"/>
      <c r="B102"/>
      <c r="C102"/>
      <c r="D102"/>
    </row>
    <row r="103" spans="1:4">
      <c r="A103"/>
      <c r="B103"/>
      <c r="C103"/>
      <c r="D103"/>
    </row>
    <row r="104" spans="1:4">
      <c r="A104"/>
      <c r="B104"/>
      <c r="C104"/>
      <c r="D104"/>
    </row>
    <row r="105" spans="1:4">
      <c r="A105"/>
      <c r="B105"/>
      <c r="C105"/>
      <c r="D105"/>
    </row>
    <row r="106" spans="1:4">
      <c r="A106"/>
      <c r="B106"/>
      <c r="C106"/>
      <c r="D106"/>
    </row>
    <row r="107" spans="1:4">
      <c r="A107"/>
      <c r="B107"/>
      <c r="C107"/>
      <c r="D107"/>
    </row>
    <row r="108" spans="1:4">
      <c r="A108"/>
      <c r="B108"/>
      <c r="C108"/>
      <c r="D108"/>
    </row>
    <row r="109" spans="1:4">
      <c r="A109"/>
      <c r="B109"/>
      <c r="C109"/>
      <c r="D109"/>
    </row>
    <row r="110" spans="1:4">
      <c r="A110"/>
      <c r="B110"/>
      <c r="C110"/>
      <c r="D110"/>
    </row>
    <row r="111" spans="1:4">
      <c r="A111"/>
      <c r="B111"/>
      <c r="C111"/>
      <c r="D111"/>
    </row>
    <row r="112" spans="1:4">
      <c r="A112"/>
      <c r="B112"/>
      <c r="C112"/>
      <c r="D112"/>
    </row>
    <row r="113" spans="1:4">
      <c r="A113"/>
      <c r="B113"/>
      <c r="C113"/>
      <c r="D113"/>
    </row>
    <row r="114" spans="1:4">
      <c r="A114"/>
      <c r="B114"/>
      <c r="C114"/>
      <c r="D114"/>
    </row>
    <row r="115" spans="1:4">
      <c r="A115"/>
      <c r="B115"/>
      <c r="C115"/>
      <c r="D115"/>
    </row>
    <row r="116" spans="1:4">
      <c r="A116"/>
      <c r="B116"/>
      <c r="C116"/>
      <c r="D116"/>
    </row>
    <row r="117" spans="1:4">
      <c r="A117"/>
      <c r="B117"/>
      <c r="C117"/>
      <c r="D117"/>
    </row>
    <row r="118" spans="1:4">
      <c r="A118"/>
      <c r="B118"/>
      <c r="C118"/>
      <c r="D118"/>
    </row>
    <row r="119" spans="1:4">
      <c r="A119"/>
      <c r="B119"/>
      <c r="C119"/>
      <c r="D119"/>
    </row>
    <row r="120" spans="1:4">
      <c r="A120"/>
      <c r="B120"/>
      <c r="C120"/>
      <c r="D120"/>
    </row>
    <row r="121" spans="1:4">
      <c r="A121"/>
      <c r="B121"/>
      <c r="C121"/>
      <c r="D121"/>
    </row>
    <row r="122" spans="1:4">
      <c r="A122"/>
      <c r="B122"/>
      <c r="C122"/>
      <c r="D122"/>
    </row>
    <row r="123" spans="1:4">
      <c r="A123"/>
      <c r="B123"/>
      <c r="C123"/>
      <c r="D123"/>
    </row>
    <row r="124" spans="1:4">
      <c r="A124"/>
      <c r="B124"/>
      <c r="C124"/>
      <c r="D124"/>
    </row>
    <row r="125" spans="1:4">
      <c r="A125"/>
      <c r="B125"/>
      <c r="C125"/>
      <c r="D125"/>
    </row>
    <row r="126" spans="1:4">
      <c r="A126"/>
      <c r="B126"/>
      <c r="C126"/>
      <c r="D126"/>
    </row>
    <row r="127" spans="1:4">
      <c r="A127"/>
      <c r="B127"/>
      <c r="C127"/>
      <c r="D127"/>
    </row>
    <row r="128" spans="1:4">
      <c r="A128"/>
      <c r="B128"/>
      <c r="C128"/>
      <c r="D128"/>
    </row>
    <row r="129" spans="1:4">
      <c r="A129"/>
      <c r="B129"/>
      <c r="C129"/>
      <c r="D129"/>
    </row>
    <row r="130" spans="1:4">
      <c r="A130"/>
      <c r="B130"/>
      <c r="C130"/>
      <c r="D130"/>
    </row>
    <row r="131" spans="1:4">
      <c r="A131"/>
      <c r="B131"/>
      <c r="C131"/>
      <c r="D131"/>
    </row>
    <row r="132" spans="1:4">
      <c r="A132"/>
      <c r="B132"/>
      <c r="C132"/>
      <c r="D132"/>
    </row>
    <row r="133" spans="1:4">
      <c r="A133"/>
      <c r="B133"/>
      <c r="C133"/>
      <c r="D133"/>
    </row>
    <row r="134" spans="1:4">
      <c r="A134"/>
      <c r="B134"/>
      <c r="C134"/>
      <c r="D134"/>
    </row>
    <row r="135" spans="1:4">
      <c r="A135"/>
      <c r="B135"/>
      <c r="C135"/>
      <c r="D135"/>
    </row>
    <row r="136" spans="1:4">
      <c r="A136"/>
      <c r="B136"/>
      <c r="C136"/>
      <c r="D136"/>
    </row>
    <row r="137" spans="1:4">
      <c r="A137"/>
      <c r="B137"/>
      <c r="C137"/>
      <c r="D137"/>
    </row>
    <row r="138" spans="1:4">
      <c r="A138"/>
      <c r="B138"/>
      <c r="C138"/>
      <c r="D138"/>
    </row>
    <row r="139" spans="1:4">
      <c r="A139"/>
      <c r="B139"/>
      <c r="C139"/>
      <c r="D139"/>
    </row>
    <row r="140" spans="1:4">
      <c r="A140"/>
      <c r="B140"/>
      <c r="C140"/>
      <c r="D140"/>
    </row>
    <row r="141" spans="1:4">
      <c r="A141"/>
      <c r="B141"/>
      <c r="C141"/>
      <c r="D141"/>
    </row>
    <row r="142" spans="1:4">
      <c r="A142"/>
      <c r="B142"/>
      <c r="C142"/>
      <c r="D142"/>
    </row>
    <row r="143" spans="1:4">
      <c r="A143"/>
      <c r="B143"/>
      <c r="C143"/>
      <c r="D143"/>
    </row>
    <row r="144" spans="1:4">
      <c r="A144"/>
      <c r="B144"/>
      <c r="C144"/>
      <c r="D144"/>
    </row>
    <row r="145" spans="1:4">
      <c r="A145"/>
      <c r="B145"/>
      <c r="C145"/>
      <c r="D145"/>
    </row>
    <row r="146" spans="1:4">
      <c r="A146"/>
      <c r="B146"/>
      <c r="C146"/>
      <c r="D146"/>
    </row>
    <row r="147" spans="1:4">
      <c r="A147"/>
      <c r="B147"/>
      <c r="C147"/>
      <c r="D147"/>
    </row>
    <row r="148" spans="1:4">
      <c r="A148"/>
      <c r="B148"/>
      <c r="C148"/>
      <c r="D148"/>
    </row>
    <row r="149" spans="1:4">
      <c r="A149"/>
      <c r="B149"/>
      <c r="C149"/>
      <c r="D149"/>
    </row>
    <row r="150" spans="1:4">
      <c r="A150"/>
      <c r="B150"/>
      <c r="C150"/>
      <c r="D150"/>
    </row>
    <row r="151" spans="1:4">
      <c r="A151"/>
      <c r="B151"/>
      <c r="C151"/>
      <c r="D151"/>
    </row>
    <row r="152" spans="1:4">
      <c r="A152"/>
      <c r="B152"/>
      <c r="C152"/>
      <c r="D152"/>
    </row>
    <row r="153" spans="1:4">
      <c r="A153"/>
      <c r="B153"/>
      <c r="C153"/>
      <c r="D153"/>
    </row>
    <row r="154" spans="1:4">
      <c r="A154"/>
      <c r="B154"/>
      <c r="C154"/>
      <c r="D154"/>
    </row>
    <row r="155" spans="1:4">
      <c r="A155"/>
      <c r="B155"/>
      <c r="C155"/>
      <c r="D155"/>
    </row>
    <row r="156" spans="1:4">
      <c r="A156"/>
      <c r="B156"/>
      <c r="C156"/>
      <c r="D156"/>
    </row>
    <row r="157" spans="1:4">
      <c r="A157"/>
      <c r="B157"/>
      <c r="C157"/>
      <c r="D157"/>
    </row>
    <row r="158" spans="1:4">
      <c r="A158"/>
      <c r="B158"/>
      <c r="C158"/>
      <c r="D158"/>
    </row>
    <row r="159" spans="1:4">
      <c r="A159"/>
      <c r="B159"/>
      <c r="C159"/>
      <c r="D159"/>
    </row>
    <row r="160" spans="1:4">
      <c r="A160"/>
      <c r="B160"/>
      <c r="C160"/>
      <c r="D160"/>
    </row>
    <row r="161" spans="1:4">
      <c r="A161"/>
      <c r="B161"/>
      <c r="C161"/>
      <c r="D161"/>
    </row>
    <row r="162" spans="1:4">
      <c r="A162"/>
      <c r="B162"/>
      <c r="C162"/>
      <c r="D162"/>
    </row>
    <row r="163" spans="1:4">
      <c r="A163"/>
      <c r="B163"/>
      <c r="C163"/>
      <c r="D163"/>
    </row>
    <row r="164" spans="1:4">
      <c r="A164"/>
      <c r="B164"/>
      <c r="C164"/>
      <c r="D164"/>
    </row>
    <row r="165" spans="1:4">
      <c r="A165"/>
      <c r="B165"/>
      <c r="C165"/>
      <c r="D165"/>
    </row>
    <row r="166" spans="1:4">
      <c r="A166"/>
      <c r="B166"/>
      <c r="C166"/>
      <c r="D166"/>
    </row>
    <row r="167" spans="1:4">
      <c r="A167"/>
      <c r="B167"/>
      <c r="C167"/>
      <c r="D167"/>
    </row>
    <row r="168" spans="1:4">
      <c r="A168"/>
      <c r="B168"/>
      <c r="C168"/>
      <c r="D168"/>
    </row>
    <row r="169" spans="1:4">
      <c r="A169"/>
      <c r="B169"/>
      <c r="C169"/>
      <c r="D169"/>
    </row>
    <row r="170" spans="1:4">
      <c r="A170"/>
      <c r="B170"/>
      <c r="C170"/>
      <c r="D170"/>
    </row>
    <row r="171" spans="1:4">
      <c r="A171"/>
      <c r="B171"/>
      <c r="C171"/>
      <c r="D171"/>
    </row>
    <row r="172" spans="1:4">
      <c r="A172"/>
      <c r="B172"/>
      <c r="C172"/>
      <c r="D172"/>
    </row>
    <row r="173" spans="1:4">
      <c r="A173"/>
      <c r="B173"/>
      <c r="C173"/>
      <c r="D173"/>
    </row>
    <row r="174" spans="1:4">
      <c r="A174"/>
      <c r="B174"/>
      <c r="C174"/>
      <c r="D174"/>
    </row>
    <row r="175" spans="1:4">
      <c r="A175"/>
      <c r="B175"/>
      <c r="C175"/>
      <c r="D175"/>
    </row>
    <row r="176" spans="1:4">
      <c r="A176"/>
      <c r="B176"/>
      <c r="C176"/>
      <c r="D176"/>
    </row>
    <row r="177" spans="1:4">
      <c r="A177"/>
      <c r="B177"/>
      <c r="C177"/>
      <c r="D177"/>
    </row>
    <row r="178" spans="1:4">
      <c r="A178"/>
      <c r="B178"/>
      <c r="C178"/>
      <c r="D178"/>
    </row>
    <row r="179" spans="1:4">
      <c r="A179"/>
      <c r="B179"/>
      <c r="C179"/>
      <c r="D179"/>
    </row>
    <row r="180" spans="1:4">
      <c r="A180"/>
      <c r="B180"/>
      <c r="C180"/>
      <c r="D180"/>
    </row>
    <row r="181" spans="1:4">
      <c r="A181"/>
      <c r="B181"/>
      <c r="C181"/>
      <c r="D181"/>
    </row>
    <row r="182" spans="1:4">
      <c r="A182"/>
      <c r="B182"/>
      <c r="C182"/>
      <c r="D182"/>
    </row>
    <row r="183" spans="1:4">
      <c r="A183"/>
      <c r="B183"/>
      <c r="C183"/>
      <c r="D183"/>
    </row>
    <row r="184" spans="1:4">
      <c r="A184"/>
      <c r="B184"/>
      <c r="C184"/>
      <c r="D184"/>
    </row>
    <row r="185" spans="1:4">
      <c r="A185"/>
      <c r="B185"/>
      <c r="C185"/>
      <c r="D185"/>
    </row>
    <row r="186" spans="1:4">
      <c r="A186"/>
      <c r="B186"/>
      <c r="C186"/>
      <c r="D186"/>
    </row>
    <row r="187" spans="1:4">
      <c r="A187"/>
      <c r="B187"/>
      <c r="C187"/>
      <c r="D187"/>
    </row>
    <row r="188" spans="1:4">
      <c r="A188"/>
      <c r="B188"/>
      <c r="C188"/>
      <c r="D188"/>
    </row>
    <row r="189" spans="1:4">
      <c r="A189"/>
      <c r="B189"/>
      <c r="C189"/>
      <c r="D189"/>
    </row>
    <row r="190" spans="1:4">
      <c r="A190"/>
      <c r="B190"/>
      <c r="C190"/>
      <c r="D190"/>
    </row>
    <row r="191" spans="1:4">
      <c r="A191"/>
      <c r="B191"/>
      <c r="C191"/>
      <c r="D191"/>
    </row>
    <row r="192" spans="1:4">
      <c r="A192"/>
      <c r="B192"/>
      <c r="C192"/>
      <c r="D192"/>
    </row>
    <row r="193" spans="1:4">
      <c r="A193"/>
      <c r="B193"/>
      <c r="C193"/>
      <c r="D193"/>
    </row>
    <row r="194" spans="1:4">
      <c r="A194"/>
      <c r="B194"/>
      <c r="C194"/>
      <c r="D194"/>
    </row>
    <row r="195" spans="1:4">
      <c r="A195"/>
      <c r="B195"/>
      <c r="C195"/>
      <c r="D195"/>
    </row>
    <row r="196" spans="1:4">
      <c r="A196"/>
      <c r="B196"/>
      <c r="C196"/>
      <c r="D196"/>
    </row>
    <row r="197" spans="1:4">
      <c r="A197"/>
      <c r="B197"/>
      <c r="C197"/>
      <c r="D197"/>
    </row>
    <row r="198" spans="1:4">
      <c r="A198"/>
      <c r="B198"/>
      <c r="C198"/>
      <c r="D198"/>
    </row>
    <row r="199" spans="1:4">
      <c r="A199"/>
      <c r="B199"/>
      <c r="C199"/>
      <c r="D199"/>
    </row>
    <row r="200" spans="1:4">
      <c r="A200"/>
      <c r="B200"/>
      <c r="C200"/>
      <c r="D200"/>
    </row>
    <row r="201" spans="1:4">
      <c r="A201"/>
      <c r="B201"/>
      <c r="C201"/>
      <c r="D201"/>
    </row>
    <row r="202" spans="1:4">
      <c r="A202"/>
      <c r="B202"/>
      <c r="C202"/>
      <c r="D202"/>
    </row>
    <row r="203" spans="1:4">
      <c r="A203"/>
      <c r="B203"/>
      <c r="C203"/>
      <c r="D203"/>
    </row>
    <row r="204" spans="1:4">
      <c r="A204"/>
      <c r="B204"/>
      <c r="C204"/>
      <c r="D204"/>
    </row>
    <row r="205" spans="1:4">
      <c r="A205"/>
      <c r="B205"/>
      <c r="C205"/>
      <c r="D205"/>
    </row>
    <row r="206" spans="1:4">
      <c r="A206"/>
      <c r="B206"/>
      <c r="C206"/>
      <c r="D206"/>
    </row>
    <row r="207" spans="1:4">
      <c r="A207"/>
      <c r="B207"/>
      <c r="C207"/>
      <c r="D207"/>
    </row>
    <row r="208" spans="1:4">
      <c r="A208"/>
      <c r="B208"/>
      <c r="C208"/>
      <c r="D208"/>
    </row>
    <row r="209" spans="1:4">
      <c r="A209"/>
      <c r="B209"/>
      <c r="C209"/>
      <c r="D209"/>
    </row>
    <row r="210" spans="1:4">
      <c r="A210"/>
      <c r="B210"/>
      <c r="C210"/>
      <c r="D210"/>
    </row>
    <row r="211" spans="1:4">
      <c r="A211"/>
      <c r="B211"/>
      <c r="C211"/>
      <c r="D211"/>
    </row>
    <row r="212" spans="1:4">
      <c r="A212"/>
      <c r="B212"/>
      <c r="C212"/>
      <c r="D212"/>
    </row>
    <row r="213" spans="1:4">
      <c r="A213"/>
      <c r="B213"/>
      <c r="C213"/>
      <c r="D213"/>
    </row>
    <row r="214" spans="1:4">
      <c r="A214"/>
      <c r="B214"/>
      <c r="C214"/>
      <c r="D214"/>
    </row>
    <row r="215" spans="1:4">
      <c r="A215"/>
      <c r="B215"/>
      <c r="C215"/>
      <c r="D215"/>
    </row>
    <row r="216" spans="1:4">
      <c r="A216"/>
      <c r="B216"/>
      <c r="C216"/>
      <c r="D216"/>
    </row>
    <row r="217" spans="1:4">
      <c r="A217"/>
      <c r="B217"/>
      <c r="C217"/>
      <c r="D217"/>
    </row>
    <row r="218" spans="1:4">
      <c r="A218"/>
      <c r="B218"/>
      <c r="C218"/>
      <c r="D218"/>
    </row>
    <row r="219" spans="1:4">
      <c r="A219"/>
      <c r="B219"/>
      <c r="C219"/>
      <c r="D219"/>
    </row>
    <row r="220" spans="1:4">
      <c r="A220"/>
      <c r="B220"/>
      <c r="C220"/>
      <c r="D220"/>
    </row>
    <row r="221" spans="1:4">
      <c r="A221"/>
      <c r="B221"/>
      <c r="C221"/>
      <c r="D221"/>
    </row>
    <row r="222" spans="1:4">
      <c r="A222"/>
      <c r="B222"/>
      <c r="C222"/>
      <c r="D222"/>
    </row>
    <row r="223" spans="1:4">
      <c r="A223"/>
      <c r="B223"/>
      <c r="C223"/>
      <c r="D223"/>
    </row>
    <row r="224" spans="1:4">
      <c r="A224"/>
      <c r="B224"/>
      <c r="C224"/>
      <c r="D224"/>
    </row>
    <row r="225" spans="1:4">
      <c r="A225"/>
      <c r="B225"/>
      <c r="C225"/>
      <c r="D225"/>
    </row>
    <row r="226" spans="1:4">
      <c r="A226"/>
      <c r="B226"/>
      <c r="C226"/>
      <c r="D226"/>
    </row>
    <row r="227" spans="1:4">
      <c r="A227"/>
      <c r="B227"/>
      <c r="C227"/>
      <c r="D227"/>
    </row>
    <row r="228" spans="1:4">
      <c r="A228"/>
      <c r="B228"/>
      <c r="C228"/>
      <c r="D228"/>
    </row>
    <row r="229" spans="1:4">
      <c r="A229"/>
      <c r="B229"/>
      <c r="C229"/>
      <c r="D229"/>
    </row>
    <row r="230" spans="1:4">
      <c r="A230"/>
      <c r="B230"/>
      <c r="C230"/>
      <c r="D230"/>
    </row>
    <row r="231" spans="1:4">
      <c r="A231"/>
      <c r="B231"/>
      <c r="C231"/>
      <c r="D231"/>
    </row>
    <row r="232" spans="1:4">
      <c r="A232"/>
      <c r="B232"/>
      <c r="C232"/>
      <c r="D232"/>
    </row>
    <row r="233" spans="1:4">
      <c r="A233"/>
      <c r="B233"/>
      <c r="C233"/>
      <c r="D233"/>
    </row>
    <row r="234" spans="1:4">
      <c r="A234"/>
      <c r="B234"/>
      <c r="C234"/>
      <c r="D234"/>
    </row>
    <row r="235" spans="1:4">
      <c r="A235"/>
      <c r="B235"/>
      <c r="C235"/>
      <c r="D235"/>
    </row>
    <row r="236" spans="1:4">
      <c r="A236"/>
      <c r="B236"/>
      <c r="C236"/>
      <c r="D236"/>
    </row>
    <row r="237" spans="1:4">
      <c r="A237"/>
      <c r="B237"/>
      <c r="C237"/>
      <c r="D237"/>
    </row>
    <row r="238" spans="1:4">
      <c r="A238"/>
      <c r="B238"/>
      <c r="C238"/>
      <c r="D238"/>
    </row>
    <row r="239" spans="1:4">
      <c r="A239"/>
      <c r="B239"/>
      <c r="C239"/>
      <c r="D239"/>
    </row>
    <row r="240" spans="1:4">
      <c r="A240"/>
      <c r="B240"/>
      <c r="C240"/>
      <c r="D240"/>
    </row>
    <row r="241" spans="1:4">
      <c r="A241"/>
      <c r="B241"/>
      <c r="C241"/>
      <c r="D241"/>
    </row>
    <row r="242" spans="1:4">
      <c r="A242"/>
      <c r="B242"/>
      <c r="C242"/>
      <c r="D242"/>
    </row>
    <row r="243" spans="1:4">
      <c r="A243"/>
      <c r="B243"/>
      <c r="C243"/>
      <c r="D243"/>
    </row>
    <row r="244" spans="1:4">
      <c r="A244"/>
      <c r="B244"/>
      <c r="C244"/>
      <c r="D244"/>
    </row>
    <row r="245" spans="1:4">
      <c r="A245"/>
      <c r="B245"/>
      <c r="C245"/>
      <c r="D245"/>
    </row>
    <row r="246" spans="1:4">
      <c r="A246"/>
      <c r="B246"/>
      <c r="C246"/>
      <c r="D246"/>
    </row>
    <row r="247" spans="1:4">
      <c r="A247"/>
      <c r="B247"/>
      <c r="C247"/>
      <c r="D247"/>
    </row>
    <row r="248" spans="1:4">
      <c r="A248"/>
      <c r="B248"/>
      <c r="C248"/>
      <c r="D248"/>
    </row>
    <row r="249" spans="1:4">
      <c r="A249"/>
      <c r="B249"/>
      <c r="C249"/>
      <c r="D249"/>
    </row>
    <row r="250" spans="1:4">
      <c r="A250"/>
      <c r="B250"/>
      <c r="C250"/>
      <c r="D250"/>
    </row>
    <row r="251" spans="1:4">
      <c r="A251"/>
      <c r="B251"/>
      <c r="C251"/>
      <c r="D251"/>
    </row>
    <row r="252" spans="1:4">
      <c r="A252"/>
      <c r="B252"/>
      <c r="C252"/>
      <c r="D252"/>
    </row>
    <row r="253" spans="1:4">
      <c r="A253"/>
      <c r="B253"/>
      <c r="C253"/>
      <c r="D253"/>
    </row>
    <row r="254" spans="1:4">
      <c r="A254"/>
      <c r="B254"/>
      <c r="C254"/>
      <c r="D254"/>
    </row>
    <row r="255" spans="1:4">
      <c r="A255"/>
      <c r="B255"/>
      <c r="C255"/>
      <c r="D255"/>
    </row>
    <row r="256" spans="1:4">
      <c r="A256"/>
      <c r="B256"/>
      <c r="C256"/>
      <c r="D256"/>
    </row>
    <row r="257" spans="1:4">
      <c r="A257"/>
      <c r="B257"/>
      <c r="C257"/>
      <c r="D257"/>
    </row>
    <row r="258" spans="1:4">
      <c r="A258"/>
      <c r="B258"/>
      <c r="C258"/>
      <c r="D258"/>
    </row>
    <row r="259" spans="1:4">
      <c r="A259"/>
      <c r="B259"/>
      <c r="C259"/>
      <c r="D259"/>
    </row>
    <row r="260" spans="1:4">
      <c r="A260"/>
      <c r="B260"/>
      <c r="C260"/>
      <c r="D260"/>
    </row>
    <row r="261" spans="1:4">
      <c r="A261"/>
      <c r="B261"/>
      <c r="C261"/>
      <c r="D261"/>
    </row>
    <row r="262" spans="1:4">
      <c r="A262"/>
      <c r="B262"/>
      <c r="C262"/>
      <c r="D262"/>
    </row>
    <row r="263" spans="1:4">
      <c r="A263"/>
      <c r="B263"/>
      <c r="C263"/>
      <c r="D263"/>
    </row>
    <row r="264" spans="1:4">
      <c r="A264"/>
      <c r="B264"/>
      <c r="C264"/>
      <c r="D264"/>
    </row>
    <row r="265" spans="1:4">
      <c r="A265"/>
      <c r="B265"/>
      <c r="C265"/>
      <c r="D265"/>
    </row>
    <row r="266" spans="1:4">
      <c r="A266"/>
      <c r="B266"/>
      <c r="C266"/>
      <c r="D266"/>
    </row>
    <row r="267" spans="1:4">
      <c r="A267"/>
      <c r="B267"/>
      <c r="C267"/>
      <c r="D267"/>
    </row>
    <row r="268" spans="1:4">
      <c r="A268"/>
      <c r="B268"/>
      <c r="C268"/>
      <c r="D268"/>
    </row>
    <row r="269" spans="1:4">
      <c r="A269"/>
      <c r="B269"/>
      <c r="C269"/>
      <c r="D269"/>
    </row>
    <row r="270" spans="1:4">
      <c r="A270"/>
      <c r="B270"/>
      <c r="C270"/>
      <c r="D270"/>
    </row>
    <row r="271" spans="1:4">
      <c r="A271"/>
      <c r="B271"/>
      <c r="C271"/>
      <c r="D271"/>
    </row>
    <row r="272" spans="1:4">
      <c r="A272"/>
      <c r="B272"/>
      <c r="C272"/>
      <c r="D272"/>
    </row>
    <row r="273" spans="1:4">
      <c r="A273"/>
      <c r="B273"/>
      <c r="C273"/>
      <c r="D273"/>
    </row>
    <row r="274" spans="1:4">
      <c r="A274"/>
      <c r="B274"/>
      <c r="C274"/>
      <c r="D274"/>
    </row>
    <row r="275" spans="1:4">
      <c r="A275"/>
      <c r="B275"/>
      <c r="C275"/>
      <c r="D275"/>
    </row>
    <row r="276" spans="1:4">
      <c r="A276"/>
      <c r="B276"/>
      <c r="C276"/>
      <c r="D276"/>
    </row>
    <row r="277" spans="1:4">
      <c r="A277"/>
      <c r="B277"/>
      <c r="C277"/>
      <c r="D277"/>
    </row>
    <row r="278" spans="1:4">
      <c r="A278"/>
      <c r="B278"/>
      <c r="C278"/>
      <c r="D278"/>
    </row>
    <row r="279" spans="1:4">
      <c r="A279"/>
      <c r="B279"/>
      <c r="C279"/>
      <c r="D279"/>
    </row>
    <row r="280" spans="1:4">
      <c r="A280"/>
      <c r="B280"/>
      <c r="C280"/>
      <c r="D280"/>
    </row>
    <row r="281" spans="1:4">
      <c r="A281"/>
      <c r="B281"/>
      <c r="C281"/>
      <c r="D281"/>
    </row>
    <row r="282" spans="1:4">
      <c r="A282"/>
      <c r="B282"/>
      <c r="C282"/>
      <c r="D282"/>
    </row>
    <row r="283" spans="1:4">
      <c r="A283"/>
      <c r="B283"/>
      <c r="C283"/>
      <c r="D283"/>
    </row>
    <row r="284" spans="1:4">
      <c r="A284"/>
      <c r="B284"/>
      <c r="C284"/>
      <c r="D284"/>
    </row>
    <row r="285" spans="1:4">
      <c r="A285"/>
      <c r="B285"/>
      <c r="C285"/>
      <c r="D285"/>
    </row>
    <row r="286" spans="1:4">
      <c r="A286"/>
      <c r="B286"/>
      <c r="C286"/>
      <c r="D286"/>
    </row>
    <row r="287" spans="1:4">
      <c r="A287"/>
      <c r="B287"/>
      <c r="C287"/>
      <c r="D287"/>
    </row>
    <row r="288" spans="1:4">
      <c r="A288"/>
      <c r="B288"/>
      <c r="C288"/>
      <c r="D288"/>
    </row>
    <row r="289" spans="1:4">
      <c r="A289"/>
      <c r="B289"/>
      <c r="C289"/>
      <c r="D289"/>
    </row>
    <row r="290" spans="1:4">
      <c r="A290"/>
      <c r="B290"/>
      <c r="C290"/>
      <c r="D290"/>
    </row>
    <row r="291" spans="1:4">
      <c r="A291"/>
      <c r="B291"/>
      <c r="C291"/>
      <c r="D291"/>
    </row>
    <row r="292" spans="1:4">
      <c r="A292"/>
      <c r="B292"/>
      <c r="C292"/>
      <c r="D292"/>
    </row>
    <row r="293" spans="1:4">
      <c r="A293"/>
      <c r="B293"/>
      <c r="C293"/>
      <c r="D293"/>
    </row>
    <row r="294" spans="1:4">
      <c r="A294"/>
      <c r="B294"/>
      <c r="C294"/>
      <c r="D294"/>
    </row>
    <row r="295" spans="1:4">
      <c r="A295"/>
      <c r="B295"/>
      <c r="C295"/>
      <c r="D295"/>
    </row>
    <row r="296" spans="1:4">
      <c r="A296"/>
      <c r="B296"/>
      <c r="C296"/>
      <c r="D296"/>
    </row>
    <row r="297" spans="1:4">
      <c r="A297"/>
      <c r="B297"/>
      <c r="C297"/>
      <c r="D297"/>
    </row>
    <row r="298" spans="1:4">
      <c r="A298"/>
      <c r="B298"/>
      <c r="C298"/>
      <c r="D298"/>
    </row>
    <row r="299" spans="1:4">
      <c r="A299"/>
      <c r="B299"/>
      <c r="C299"/>
      <c r="D299"/>
    </row>
    <row r="300" spans="1:4">
      <c r="A300"/>
      <c r="B300"/>
      <c r="C300"/>
      <c r="D300"/>
    </row>
    <row r="301" spans="1:4">
      <c r="A301"/>
      <c r="B301"/>
      <c r="C301"/>
      <c r="D301"/>
    </row>
    <row r="302" spans="1:4">
      <c r="A302"/>
      <c r="B302"/>
      <c r="C302"/>
      <c r="D302"/>
    </row>
    <row r="303" spans="1:4">
      <c r="A303"/>
      <c r="B303"/>
      <c r="C303"/>
      <c r="D303"/>
    </row>
    <row r="304" spans="1:4">
      <c r="A304"/>
      <c r="B304"/>
      <c r="C304"/>
      <c r="D304"/>
    </row>
    <row r="305" spans="1:4">
      <c r="A305"/>
      <c r="B305"/>
      <c r="C305"/>
      <c r="D305"/>
    </row>
    <row r="306" spans="1:4">
      <c r="A306"/>
      <c r="B306"/>
      <c r="C306"/>
      <c r="D306"/>
    </row>
    <row r="307" spans="1:4">
      <c r="A307"/>
      <c r="B307"/>
      <c r="C307"/>
      <c r="D307"/>
    </row>
    <row r="308" spans="1:4">
      <c r="A308"/>
      <c r="B308"/>
      <c r="C308"/>
      <c r="D308"/>
    </row>
    <row r="309" spans="1:4">
      <c r="A309"/>
      <c r="B309"/>
      <c r="C309"/>
      <c r="D309"/>
    </row>
    <row r="310" spans="1:4">
      <c r="A310"/>
      <c r="B310"/>
      <c r="C310"/>
      <c r="D310"/>
    </row>
    <row r="311" spans="1:4">
      <c r="A311"/>
      <c r="B311"/>
      <c r="C311"/>
      <c r="D311"/>
    </row>
    <row r="312" spans="1:4">
      <c r="A312"/>
      <c r="B312"/>
      <c r="C312"/>
      <c r="D312"/>
    </row>
    <row r="313" spans="1:4">
      <c r="A313"/>
      <c r="B313"/>
      <c r="C313"/>
      <c r="D313"/>
    </row>
    <row r="314" spans="1:4">
      <c r="A314"/>
      <c r="B314"/>
      <c r="C314"/>
      <c r="D314"/>
    </row>
    <row r="315" spans="1:4">
      <c r="A315"/>
      <c r="B315"/>
      <c r="C315"/>
      <c r="D315"/>
    </row>
    <row r="316" spans="1:4">
      <c r="A316"/>
      <c r="B316"/>
      <c r="C316"/>
      <c r="D316"/>
    </row>
    <row r="317" spans="1:4">
      <c r="A317"/>
      <c r="B317"/>
      <c r="C317"/>
      <c r="D317"/>
    </row>
    <row r="318" spans="1:4">
      <c r="A318"/>
      <c r="B318"/>
      <c r="C318"/>
      <c r="D318"/>
    </row>
    <row r="319" spans="1:4">
      <c r="A319"/>
      <c r="B319"/>
      <c r="C319"/>
      <c r="D319"/>
    </row>
    <row r="320" spans="1:4">
      <c r="A320"/>
      <c r="B320"/>
      <c r="C320"/>
      <c r="D320"/>
    </row>
    <row r="321" spans="1:4">
      <c r="A321"/>
      <c r="B321"/>
      <c r="C321"/>
      <c r="D321"/>
    </row>
    <row r="322" spans="1:4">
      <c r="A322"/>
      <c r="B322"/>
      <c r="C322"/>
      <c r="D322"/>
    </row>
    <row r="323" spans="1:4">
      <c r="A323"/>
      <c r="B323"/>
      <c r="C323"/>
      <c r="D323"/>
    </row>
    <row r="324" spans="1:4">
      <c r="A324"/>
      <c r="B324"/>
      <c r="C324"/>
      <c r="D324"/>
    </row>
    <row r="325" spans="1:4">
      <c r="A325"/>
      <c r="B325"/>
      <c r="C325"/>
      <c r="D325"/>
    </row>
    <row r="326" spans="1:4">
      <c r="A326"/>
      <c r="B326"/>
      <c r="C326"/>
      <c r="D326"/>
    </row>
    <row r="327" spans="1:4">
      <c r="A327"/>
      <c r="B327"/>
      <c r="C327"/>
      <c r="D327"/>
    </row>
    <row r="328" spans="1:4">
      <c r="A328"/>
      <c r="B328"/>
      <c r="C328"/>
      <c r="D328"/>
    </row>
    <row r="329" spans="1:4">
      <c r="A329"/>
      <c r="B329"/>
      <c r="C329"/>
      <c r="D329"/>
    </row>
    <row r="330" spans="1:4">
      <c r="A330"/>
      <c r="B330"/>
      <c r="C330"/>
      <c r="D330"/>
    </row>
    <row r="331" spans="1:4">
      <c r="A331"/>
      <c r="B331"/>
      <c r="C331"/>
      <c r="D331"/>
    </row>
    <row r="332" spans="1:4">
      <c r="A332"/>
      <c r="B332"/>
      <c r="C332"/>
      <c r="D332"/>
    </row>
    <row r="333" spans="1:4">
      <c r="A333"/>
      <c r="B333"/>
      <c r="C333"/>
      <c r="D333"/>
    </row>
    <row r="334" spans="1:4">
      <c r="A334"/>
      <c r="B334"/>
      <c r="C334"/>
      <c r="D334"/>
    </row>
    <row r="335" spans="1:4">
      <c r="A335"/>
      <c r="B335"/>
      <c r="C335"/>
      <c r="D335"/>
    </row>
    <row r="336" spans="1:4">
      <c r="A336"/>
      <c r="B336"/>
      <c r="C336"/>
      <c r="D336"/>
    </row>
    <row r="337" spans="1:4">
      <c r="A337"/>
      <c r="B337"/>
      <c r="C337"/>
      <c r="D337"/>
    </row>
    <row r="338" spans="1:4">
      <c r="A338"/>
      <c r="B338"/>
      <c r="C338"/>
      <c r="D338"/>
    </row>
    <row r="339" spans="1:4">
      <c r="A339"/>
      <c r="B339"/>
      <c r="C339"/>
      <c r="D339"/>
    </row>
    <row r="340" spans="1:4">
      <c r="A340"/>
      <c r="B340"/>
      <c r="C340"/>
      <c r="D340"/>
    </row>
    <row r="341" spans="1:4">
      <c r="A341"/>
      <c r="B341"/>
      <c r="C341"/>
      <c r="D341"/>
    </row>
    <row r="342" spans="1:4">
      <c r="A342"/>
      <c r="B342"/>
      <c r="C342"/>
      <c r="D342"/>
    </row>
    <row r="343" spans="1:4">
      <c r="A343"/>
      <c r="B343"/>
      <c r="C343"/>
      <c r="D343"/>
    </row>
    <row r="344" spans="1:4">
      <c r="A344"/>
      <c r="B344"/>
      <c r="C344"/>
      <c r="D344"/>
    </row>
    <row r="345" spans="1:4">
      <c r="A345"/>
      <c r="B345"/>
      <c r="C345"/>
      <c r="D345"/>
    </row>
    <row r="346" spans="1:4">
      <c r="A346"/>
      <c r="B346"/>
      <c r="C346"/>
      <c r="D346"/>
    </row>
    <row r="347" spans="1:4">
      <c r="A347"/>
      <c r="B347"/>
      <c r="C347"/>
      <c r="D347"/>
    </row>
    <row r="348" spans="1:4">
      <c r="A348"/>
      <c r="B348"/>
      <c r="C348"/>
      <c r="D348"/>
    </row>
    <row r="349" spans="1:4">
      <c r="A349"/>
      <c r="B349"/>
      <c r="C349"/>
      <c r="D349"/>
    </row>
    <row r="350" spans="1:4">
      <c r="A350"/>
      <c r="B350"/>
      <c r="C350"/>
      <c r="D350"/>
    </row>
    <row r="351" spans="1:4">
      <c r="A351"/>
      <c r="B351"/>
      <c r="C351"/>
      <c r="D351"/>
    </row>
    <row r="352" spans="1:4">
      <c r="A352"/>
      <c r="B352"/>
      <c r="C352"/>
      <c r="D352"/>
    </row>
    <row r="353" spans="1:4">
      <c r="A353"/>
      <c r="B353"/>
      <c r="C353"/>
      <c r="D353"/>
    </row>
    <row r="354" spans="1:4">
      <c r="A354"/>
      <c r="B354"/>
      <c r="C354"/>
      <c r="D354"/>
    </row>
    <row r="355" spans="1:4">
      <c r="A355"/>
      <c r="B355"/>
      <c r="C355"/>
      <c r="D355"/>
    </row>
    <row r="356" spans="1:4">
      <c r="A356"/>
      <c r="B356"/>
      <c r="C356"/>
      <c r="D356"/>
    </row>
    <row r="357" spans="1:4">
      <c r="A357"/>
      <c r="B357"/>
      <c r="C357"/>
      <c r="D357"/>
    </row>
    <row r="358" spans="1:4">
      <c r="A358"/>
      <c r="B358"/>
      <c r="C358"/>
      <c r="D358"/>
    </row>
    <row r="359" spans="1:4">
      <c r="A359"/>
      <c r="B359"/>
      <c r="C359"/>
      <c r="D359"/>
    </row>
    <row r="360" spans="1:4">
      <c r="A360"/>
      <c r="B360"/>
      <c r="C360"/>
      <c r="D360"/>
    </row>
    <row r="361" spans="1:4">
      <c r="A361"/>
      <c r="B361"/>
      <c r="C361"/>
      <c r="D361"/>
    </row>
    <row r="362" spans="1:4">
      <c r="A362"/>
      <c r="B362"/>
      <c r="C362"/>
      <c r="D362"/>
    </row>
    <row r="363" spans="1:4">
      <c r="A363"/>
      <c r="B363"/>
      <c r="C363"/>
      <c r="D363"/>
    </row>
    <row r="364" spans="1:4">
      <c r="A364"/>
      <c r="B364"/>
      <c r="C364"/>
      <c r="D364"/>
    </row>
    <row r="365" spans="1:4">
      <c r="A365"/>
      <c r="B365"/>
      <c r="C365"/>
      <c r="D365"/>
    </row>
    <row r="366" spans="1:4">
      <c r="A366"/>
      <c r="B366"/>
      <c r="C366"/>
      <c r="D366"/>
    </row>
    <row r="367" spans="1:4">
      <c r="A367"/>
      <c r="B367"/>
      <c r="C367"/>
      <c r="D367"/>
    </row>
    <row r="368" spans="1:4">
      <c r="A368"/>
      <c r="B368"/>
      <c r="C368"/>
      <c r="D368"/>
    </row>
    <row r="369" spans="1:4">
      <c r="A369"/>
      <c r="B369"/>
      <c r="C369"/>
      <c r="D369"/>
    </row>
    <row r="370" spans="1:4">
      <c r="A370"/>
      <c r="B370"/>
      <c r="C370"/>
      <c r="D370"/>
    </row>
    <row r="371" spans="1:4">
      <c r="A371"/>
      <c r="B371"/>
      <c r="C371"/>
      <c r="D371"/>
    </row>
    <row r="372" spans="1:4">
      <c r="A372"/>
      <c r="B372"/>
      <c r="C372"/>
      <c r="D372"/>
    </row>
    <row r="373" spans="1:4">
      <c r="A373"/>
      <c r="B373"/>
      <c r="C373"/>
      <c r="D373"/>
    </row>
    <row r="374" spans="1:4">
      <c r="A374"/>
      <c r="B374"/>
      <c r="C374"/>
      <c r="D374"/>
    </row>
    <row r="375" spans="1:4">
      <c r="A375"/>
      <c r="B375"/>
      <c r="C375"/>
      <c r="D375"/>
    </row>
    <row r="376" spans="1:4">
      <c r="A376"/>
      <c r="B376"/>
      <c r="C376"/>
      <c r="D376"/>
    </row>
    <row r="377" spans="1:4">
      <c r="A377"/>
      <c r="B377"/>
      <c r="C377"/>
      <c r="D377"/>
    </row>
    <row r="378" spans="1:4">
      <c r="A378"/>
      <c r="B378"/>
      <c r="C378"/>
      <c r="D378"/>
    </row>
    <row r="379" spans="1:4">
      <c r="A379"/>
      <c r="B379"/>
      <c r="C379"/>
      <c r="D379"/>
    </row>
    <row r="380" spans="1:4">
      <c r="A380"/>
      <c r="B380"/>
      <c r="C380"/>
      <c r="D380"/>
    </row>
    <row r="381" spans="1:4">
      <c r="A381"/>
      <c r="B381"/>
      <c r="C381"/>
      <c r="D381"/>
    </row>
    <row r="382" spans="1:4">
      <c r="A382"/>
      <c r="B382"/>
      <c r="C382"/>
      <c r="D382"/>
    </row>
    <row r="383" spans="1:4">
      <c r="A383"/>
      <c r="B383"/>
      <c r="C383"/>
      <c r="D383"/>
    </row>
    <row r="384" spans="1:4">
      <c r="A384"/>
      <c r="B384"/>
      <c r="C384"/>
      <c r="D384"/>
    </row>
    <row r="385" spans="1:4">
      <c r="A385"/>
      <c r="B385"/>
      <c r="C385"/>
      <c r="D385"/>
    </row>
    <row r="386" spans="1:4">
      <c r="A386"/>
      <c r="B386"/>
      <c r="C386"/>
      <c r="D386"/>
    </row>
    <row r="387" spans="1:4">
      <c r="A387"/>
      <c r="B387"/>
      <c r="C387"/>
      <c r="D387"/>
    </row>
    <row r="388" spans="1:4">
      <c r="A388"/>
      <c r="B388"/>
      <c r="C388"/>
      <c r="D388"/>
    </row>
    <row r="389" spans="1:4">
      <c r="A389"/>
      <c r="B389"/>
      <c r="C389"/>
      <c r="D389"/>
    </row>
    <row r="390" spans="1:4">
      <c r="A390"/>
      <c r="B390"/>
      <c r="C390"/>
      <c r="D390"/>
    </row>
    <row r="391" spans="1:4">
      <c r="A391"/>
      <c r="B391"/>
      <c r="C391"/>
      <c r="D391"/>
    </row>
    <row r="392" spans="1:4">
      <c r="A392"/>
      <c r="B392"/>
      <c r="C392"/>
      <c r="D392"/>
    </row>
    <row r="393" spans="1:4">
      <c r="A393"/>
      <c r="B393"/>
      <c r="C393"/>
      <c r="D393"/>
    </row>
    <row r="394" spans="1:4">
      <c r="A394"/>
      <c r="B394"/>
      <c r="C394"/>
      <c r="D394"/>
    </row>
    <row r="395" spans="1:4">
      <c r="A395"/>
      <c r="B395"/>
      <c r="C395"/>
      <c r="D395"/>
    </row>
    <row r="396" spans="1:4">
      <c r="A396"/>
      <c r="B396"/>
      <c r="C396"/>
      <c r="D396"/>
    </row>
    <row r="397" spans="1:4">
      <c r="A397"/>
      <c r="B397"/>
      <c r="C397"/>
      <c r="D397"/>
    </row>
    <row r="398" spans="1:4">
      <c r="A398"/>
      <c r="B398"/>
      <c r="C398"/>
      <c r="D398"/>
    </row>
    <row r="399" spans="1:4">
      <c r="A399"/>
      <c r="B399"/>
      <c r="C399"/>
      <c r="D399"/>
    </row>
    <row r="400" spans="1:4">
      <c r="A400"/>
      <c r="B400"/>
      <c r="C400"/>
      <c r="D400"/>
    </row>
    <row r="401" spans="1:4">
      <c r="A401"/>
      <c r="B401"/>
      <c r="C401"/>
      <c r="D401"/>
    </row>
    <row r="402" spans="1:4">
      <c r="A402"/>
      <c r="B402"/>
      <c r="C402"/>
      <c r="D402"/>
    </row>
    <row r="403" spans="1:4">
      <c r="A403"/>
      <c r="B403"/>
      <c r="C403"/>
      <c r="D403"/>
    </row>
    <row r="404" spans="1:4">
      <c r="A404"/>
      <c r="B404"/>
      <c r="C404"/>
      <c r="D404"/>
    </row>
    <row r="405" spans="1:4">
      <c r="A405"/>
      <c r="B405"/>
      <c r="C405"/>
      <c r="D405"/>
    </row>
    <row r="406" spans="1:4">
      <c r="A406"/>
      <c r="B406"/>
      <c r="C406"/>
      <c r="D406"/>
    </row>
    <row r="407" spans="1:4">
      <c r="A407"/>
      <c r="B407"/>
      <c r="C407"/>
      <c r="D407"/>
    </row>
    <row r="408" spans="1:4">
      <c r="A408"/>
      <c r="B408"/>
      <c r="C408"/>
      <c r="D408"/>
    </row>
    <row r="409" spans="1:4">
      <c r="A409"/>
      <c r="B409"/>
      <c r="C409"/>
      <c r="D409"/>
    </row>
    <row r="410" spans="1:4">
      <c r="A410"/>
      <c r="B410"/>
      <c r="C410"/>
      <c r="D410"/>
    </row>
    <row r="411" spans="1:4">
      <c r="A411"/>
      <c r="B411"/>
      <c r="C411"/>
      <c r="D411"/>
    </row>
    <row r="412" spans="1:4">
      <c r="A412"/>
      <c r="B412"/>
      <c r="C412"/>
      <c r="D412"/>
    </row>
    <row r="413" spans="1:4">
      <c r="A413"/>
      <c r="B413"/>
      <c r="C413"/>
      <c r="D413"/>
    </row>
    <row r="414" spans="1:4">
      <c r="A414"/>
      <c r="B414"/>
      <c r="C414"/>
      <c r="D414"/>
    </row>
    <row r="415" spans="1:4">
      <c r="A415"/>
      <c r="B415"/>
      <c r="C415"/>
      <c r="D415"/>
    </row>
    <row r="416" spans="1:4">
      <c r="A416"/>
      <c r="B416"/>
      <c r="C416"/>
      <c r="D416"/>
    </row>
    <row r="417" spans="1:4">
      <c r="A417"/>
      <c r="B417"/>
      <c r="C417"/>
      <c r="D417"/>
    </row>
    <row r="418" spans="1:4">
      <c r="A418"/>
      <c r="B418"/>
      <c r="C418"/>
      <c r="D418"/>
    </row>
    <row r="419" spans="1:4">
      <c r="A419"/>
      <c r="B419"/>
      <c r="C419"/>
      <c r="D419"/>
    </row>
    <row r="420" spans="1:4">
      <c r="A420"/>
      <c r="B420"/>
      <c r="C420"/>
      <c r="D420"/>
    </row>
    <row r="421" spans="1:4">
      <c r="A421"/>
      <c r="B421"/>
      <c r="C421"/>
      <c r="D421"/>
    </row>
    <row r="422" spans="1:4">
      <c r="A422"/>
      <c r="B422"/>
      <c r="C422"/>
      <c r="D422"/>
    </row>
    <row r="423" spans="1:4">
      <c r="A423"/>
      <c r="B423"/>
      <c r="C423"/>
      <c r="D423"/>
    </row>
    <row r="424" spans="1:4">
      <c r="A424"/>
      <c r="B424"/>
      <c r="C424"/>
      <c r="D424"/>
    </row>
    <row r="425" spans="1:4">
      <c r="A425"/>
      <c r="B425"/>
      <c r="C425"/>
      <c r="D425"/>
    </row>
    <row r="426" spans="1:4">
      <c r="A426"/>
      <c r="B426"/>
      <c r="C426"/>
      <c r="D426"/>
    </row>
    <row r="427" spans="1:4">
      <c r="A427"/>
      <c r="B427"/>
      <c r="C427"/>
      <c r="D427"/>
    </row>
    <row r="428" spans="1:4">
      <c r="A428"/>
      <c r="B428"/>
      <c r="C428"/>
      <c r="D428"/>
    </row>
    <row r="429" spans="1:4">
      <c r="A429"/>
      <c r="B429"/>
      <c r="C429"/>
      <c r="D429"/>
    </row>
    <row r="430" spans="1:4">
      <c r="A430"/>
      <c r="B430"/>
      <c r="C430"/>
      <c r="D430"/>
    </row>
    <row r="431" spans="1:4">
      <c r="A431"/>
      <c r="B431"/>
      <c r="C431"/>
      <c r="D431"/>
    </row>
    <row r="432" spans="1:4">
      <c r="A432"/>
      <c r="B432"/>
      <c r="C432"/>
      <c r="D432"/>
    </row>
    <row r="433" spans="1:4">
      <c r="A433"/>
      <c r="B433"/>
      <c r="C433"/>
      <c r="D433"/>
    </row>
    <row r="434" spans="1:4">
      <c r="A434"/>
      <c r="B434"/>
      <c r="C434"/>
      <c r="D434"/>
    </row>
    <row r="435" spans="1:4">
      <c r="A435"/>
      <c r="B435"/>
      <c r="C435"/>
      <c r="D435"/>
    </row>
    <row r="436" spans="1:4">
      <c r="A436"/>
      <c r="B436"/>
      <c r="C436"/>
      <c r="D436"/>
    </row>
    <row r="437" spans="1:4">
      <c r="A437"/>
      <c r="B437"/>
      <c r="C437"/>
      <c r="D437"/>
    </row>
    <row r="438" spans="1:4">
      <c r="A438"/>
      <c r="B438"/>
      <c r="C438"/>
      <c r="D438"/>
    </row>
    <row r="439" spans="1:4">
      <c r="A439"/>
      <c r="B439"/>
      <c r="C439"/>
      <c r="D439"/>
    </row>
    <row r="440" spans="1:4">
      <c r="A440"/>
      <c r="B440"/>
      <c r="C440"/>
      <c r="D440"/>
    </row>
    <row r="441" spans="1:4">
      <c r="A441"/>
      <c r="B441"/>
      <c r="C441"/>
      <c r="D441"/>
    </row>
    <row r="442" spans="1:4">
      <c r="A442"/>
      <c r="B442"/>
      <c r="C442"/>
      <c r="D442"/>
    </row>
    <row r="443" spans="1:4">
      <c r="A443"/>
      <c r="B443"/>
      <c r="C443"/>
      <c r="D443"/>
    </row>
    <row r="444" spans="1:4">
      <c r="A444"/>
      <c r="B444"/>
      <c r="C444"/>
      <c r="D444"/>
    </row>
    <row r="445" spans="1:4">
      <c r="A445"/>
      <c r="B445"/>
      <c r="C445"/>
      <c r="D445"/>
    </row>
    <row r="446" spans="1:4">
      <c r="A446"/>
      <c r="B446"/>
      <c r="C446"/>
      <c r="D446"/>
    </row>
    <row r="447" spans="1:4">
      <c r="A447"/>
      <c r="B447"/>
      <c r="C447"/>
      <c r="D447"/>
    </row>
    <row r="448" spans="1:4">
      <c r="A448"/>
      <c r="B448"/>
      <c r="C448"/>
      <c r="D448"/>
    </row>
    <row r="449" spans="1:4">
      <c r="A449"/>
      <c r="B449"/>
      <c r="C449"/>
      <c r="D449"/>
    </row>
    <row r="450" spans="1:4">
      <c r="A450"/>
      <c r="B450"/>
      <c r="C450"/>
      <c r="D450"/>
    </row>
    <row r="451" spans="1:4">
      <c r="A451"/>
      <c r="B451"/>
      <c r="C451"/>
      <c r="D451"/>
    </row>
    <row r="452" spans="1:4">
      <c r="A452"/>
      <c r="B452"/>
      <c r="C452"/>
      <c r="D452"/>
    </row>
    <row r="453" spans="1:4">
      <c r="A453"/>
      <c r="B453"/>
      <c r="C453"/>
      <c r="D453"/>
    </row>
    <row r="454" spans="1:4">
      <c r="A454"/>
      <c r="B454"/>
      <c r="C454"/>
      <c r="D454"/>
    </row>
    <row r="455" spans="1:4">
      <c r="A455"/>
      <c r="B455"/>
      <c r="C455"/>
      <c r="D455"/>
    </row>
    <row r="456" spans="1:4">
      <c r="A456"/>
      <c r="B456"/>
      <c r="C456"/>
      <c r="D456"/>
    </row>
    <row r="457" spans="1:4">
      <c r="A457"/>
      <c r="B457"/>
      <c r="C457"/>
      <c r="D457"/>
    </row>
    <row r="458" spans="1:4">
      <c r="A458"/>
      <c r="B458"/>
      <c r="C458"/>
      <c r="D458"/>
    </row>
    <row r="459" spans="1:4">
      <c r="A459"/>
      <c r="B459"/>
      <c r="C459"/>
      <c r="D459"/>
    </row>
    <row r="460" spans="1:4">
      <c r="A460"/>
      <c r="B460"/>
      <c r="C460"/>
      <c r="D460"/>
    </row>
    <row r="461" spans="1:4">
      <c r="A461"/>
      <c r="B461"/>
      <c r="C461"/>
      <c r="D461"/>
    </row>
    <row r="462" spans="1:4">
      <c r="A462"/>
      <c r="B462"/>
      <c r="C462"/>
      <c r="D462"/>
    </row>
    <row r="463" spans="1:4">
      <c r="A463"/>
      <c r="B463"/>
      <c r="C463"/>
      <c r="D463"/>
    </row>
    <row r="464" spans="1:4">
      <c r="A464"/>
      <c r="B464"/>
      <c r="C464"/>
      <c r="D464"/>
    </row>
    <row r="465" spans="1:4">
      <c r="A465"/>
      <c r="B465"/>
      <c r="C465"/>
      <c r="D465"/>
    </row>
    <row r="466" spans="1:4">
      <c r="A466"/>
      <c r="B466"/>
      <c r="C466"/>
      <c r="D466"/>
    </row>
    <row r="467" spans="1:4">
      <c r="A467"/>
      <c r="B467"/>
      <c r="C467"/>
      <c r="D467"/>
    </row>
    <row r="468" spans="1:4">
      <c r="A468"/>
      <c r="B468"/>
      <c r="C468"/>
      <c r="D468"/>
    </row>
    <row r="469" spans="1:4">
      <c r="A469"/>
      <c r="B469"/>
      <c r="C469"/>
      <c r="D469"/>
    </row>
    <row r="470" spans="1:4">
      <c r="A470"/>
      <c r="B470"/>
      <c r="C470"/>
      <c r="D470"/>
    </row>
    <row r="471" spans="1:4">
      <c r="A471"/>
      <c r="B471"/>
      <c r="C471"/>
      <c r="D471"/>
    </row>
    <row r="472" spans="1:4">
      <c r="A472"/>
      <c r="B472"/>
      <c r="C472"/>
      <c r="D472"/>
    </row>
    <row r="473" spans="1:4">
      <c r="A473"/>
      <c r="B473"/>
      <c r="C473"/>
      <c r="D473"/>
    </row>
    <row r="474" spans="1:4">
      <c r="A474"/>
      <c r="B474"/>
      <c r="C474"/>
      <c r="D474"/>
    </row>
    <row r="475" spans="1:4">
      <c r="A475"/>
      <c r="B475"/>
      <c r="C475"/>
      <c r="D475"/>
    </row>
    <row r="476" spans="1:4">
      <c r="A476"/>
      <c r="B476"/>
      <c r="C476"/>
      <c r="D476"/>
    </row>
    <row r="477" spans="1:4">
      <c r="A477"/>
      <c r="B477"/>
      <c r="C477"/>
      <c r="D477"/>
    </row>
    <row r="478" spans="1:4">
      <c r="A478"/>
      <c r="B478"/>
      <c r="C478"/>
      <c r="D478"/>
    </row>
    <row r="479" spans="1:4">
      <c r="A479"/>
      <c r="B479"/>
      <c r="C479"/>
      <c r="D479"/>
    </row>
    <row r="480" spans="1:4">
      <c r="A480"/>
      <c r="B480"/>
      <c r="C480"/>
      <c r="D480"/>
    </row>
    <row r="481" spans="1:4">
      <c r="A481"/>
      <c r="B481"/>
      <c r="C481"/>
      <c r="D481"/>
    </row>
    <row r="482" spans="1:4">
      <c r="A482"/>
      <c r="B482"/>
      <c r="C482"/>
      <c r="D482"/>
    </row>
    <row r="483" spans="1:4">
      <c r="A483"/>
      <c r="B483"/>
      <c r="C483"/>
      <c r="D483"/>
    </row>
    <row r="484" spans="1:4">
      <c r="A484"/>
      <c r="B484"/>
      <c r="C484"/>
      <c r="D484"/>
    </row>
    <row r="485" spans="1:4">
      <c r="A485"/>
      <c r="B485"/>
      <c r="C485"/>
      <c r="D485"/>
    </row>
    <row r="486" spans="1:4">
      <c r="A486"/>
      <c r="B486"/>
      <c r="C486"/>
      <c r="D486"/>
    </row>
    <row r="487" spans="1:4">
      <c r="A487"/>
      <c r="B487"/>
      <c r="C487"/>
      <c r="D487"/>
    </row>
    <row r="488" spans="1:4">
      <c r="A488"/>
      <c r="B488"/>
      <c r="C488"/>
      <c r="D488"/>
    </row>
    <row r="489" spans="1:4">
      <c r="A489"/>
      <c r="B489"/>
      <c r="C489"/>
      <c r="D489"/>
    </row>
    <row r="490" spans="1:4">
      <c r="A490"/>
      <c r="B490"/>
      <c r="C490"/>
      <c r="D490"/>
    </row>
    <row r="491" spans="1:4">
      <c r="A491"/>
      <c r="B491"/>
      <c r="C491"/>
      <c r="D491"/>
    </row>
    <row r="492" spans="1:4">
      <c r="A492"/>
      <c r="B492"/>
      <c r="C492"/>
      <c r="D492"/>
    </row>
    <row r="493" spans="1:4">
      <c r="A493"/>
      <c r="B493"/>
      <c r="C493"/>
      <c r="D493"/>
    </row>
    <row r="494" spans="1:4">
      <c r="A494"/>
      <c r="B494"/>
      <c r="C494"/>
      <c r="D494"/>
    </row>
    <row r="495" spans="1:4">
      <c r="A495"/>
      <c r="B495"/>
      <c r="C495"/>
      <c r="D495"/>
    </row>
    <row r="496" spans="1:4">
      <c r="A496"/>
      <c r="B496"/>
      <c r="C496"/>
      <c r="D496"/>
    </row>
    <row r="497" spans="1:4">
      <c r="A497"/>
      <c r="B497"/>
      <c r="C497"/>
      <c r="D497"/>
    </row>
    <row r="498" spans="1:4">
      <c r="A498"/>
      <c r="B498"/>
      <c r="C498"/>
      <c r="D498"/>
    </row>
    <row r="499" spans="1:4">
      <c r="A499"/>
      <c r="B499"/>
      <c r="C499"/>
      <c r="D499"/>
    </row>
    <row r="500" spans="1:4">
      <c r="A500"/>
      <c r="B500"/>
      <c r="C500"/>
      <c r="D500"/>
    </row>
    <row r="501" spans="1:4">
      <c r="A501"/>
      <c r="B501"/>
      <c r="C501"/>
      <c r="D501"/>
    </row>
    <row r="502" spans="1:4">
      <c r="A502"/>
      <c r="B502"/>
      <c r="C502"/>
      <c r="D502"/>
    </row>
    <row r="503" spans="1:4">
      <c r="A503"/>
      <c r="B503"/>
      <c r="C503"/>
      <c r="D503"/>
    </row>
    <row r="504" spans="1:4">
      <c r="A504"/>
      <c r="B504"/>
      <c r="C504"/>
      <c r="D504"/>
    </row>
    <row r="505" spans="1:4">
      <c r="A505"/>
      <c r="B505"/>
      <c r="C505"/>
      <c r="D505"/>
    </row>
    <row r="506" spans="1:4">
      <c r="A506"/>
      <c r="B506"/>
      <c r="C506"/>
      <c r="D506"/>
    </row>
    <row r="507" spans="1:4">
      <c r="A507"/>
      <c r="B507"/>
      <c r="C507"/>
      <c r="D507"/>
    </row>
    <row r="508" spans="1:4">
      <c r="A508"/>
      <c r="B508"/>
      <c r="C508"/>
      <c r="D508"/>
    </row>
    <row r="509" spans="1:4">
      <c r="A509"/>
      <c r="B509"/>
      <c r="C509"/>
      <c r="D509"/>
    </row>
    <row r="510" spans="1:4">
      <c r="A510"/>
      <c r="B510"/>
      <c r="C510"/>
      <c r="D510"/>
    </row>
    <row r="511" spans="1:4">
      <c r="A511"/>
      <c r="B511"/>
      <c r="C511"/>
      <c r="D511"/>
    </row>
    <row r="512" spans="1:4">
      <c r="A512"/>
      <c r="B512"/>
      <c r="C512"/>
      <c r="D512"/>
    </row>
    <row r="513" spans="1:4">
      <c r="A513"/>
      <c r="B513"/>
      <c r="C513"/>
      <c r="D513"/>
    </row>
    <row r="514" spans="1:4">
      <c r="A514"/>
      <c r="B514"/>
      <c r="C514"/>
      <c r="D514"/>
    </row>
    <row r="515" spans="1:4">
      <c r="A515"/>
      <c r="B515"/>
      <c r="C515"/>
      <c r="D515"/>
    </row>
    <row r="516" spans="1:4">
      <c r="A516"/>
      <c r="B516"/>
      <c r="C516"/>
      <c r="D516"/>
    </row>
    <row r="517" spans="1:4">
      <c r="A517"/>
      <c r="B517"/>
      <c r="C517"/>
      <c r="D517"/>
    </row>
    <row r="518" spans="1:4">
      <c r="A518"/>
      <c r="B518"/>
      <c r="C518"/>
      <c r="D518"/>
    </row>
    <row r="519" spans="1:4">
      <c r="A519"/>
      <c r="B519"/>
      <c r="C519"/>
      <c r="D519"/>
    </row>
    <row r="520" spans="1:4">
      <c r="A520"/>
      <c r="B520"/>
      <c r="C520"/>
      <c r="D520"/>
    </row>
    <row r="521" spans="1:4">
      <c r="A521"/>
      <c r="B521"/>
      <c r="C521"/>
      <c r="D521"/>
    </row>
    <row r="522" spans="1:4">
      <c r="A522"/>
      <c r="B522"/>
      <c r="C522"/>
      <c r="D522"/>
    </row>
    <row r="523" spans="1:4">
      <c r="A523"/>
      <c r="B523"/>
      <c r="C523"/>
      <c r="D523"/>
    </row>
    <row r="524" spans="1:4">
      <c r="A524"/>
      <c r="B524"/>
      <c r="C524"/>
      <c r="D524"/>
    </row>
    <row r="525" spans="1:4">
      <c r="A525"/>
      <c r="B525"/>
      <c r="C525"/>
      <c r="D525"/>
    </row>
    <row r="526" spans="1:4">
      <c r="A526"/>
      <c r="B526"/>
      <c r="C526"/>
      <c r="D526"/>
    </row>
    <row r="527" spans="1:4">
      <c r="A527"/>
      <c r="B527"/>
      <c r="C527"/>
      <c r="D527"/>
    </row>
    <row r="528" spans="1:4">
      <c r="A528"/>
      <c r="B528"/>
      <c r="C528"/>
      <c r="D528"/>
    </row>
    <row r="529" spans="1:4">
      <c r="A529"/>
      <c r="B529"/>
      <c r="C529"/>
      <c r="D529"/>
    </row>
    <row r="530" spans="1:4">
      <c r="A530"/>
      <c r="B530"/>
      <c r="C530"/>
      <c r="D530"/>
    </row>
    <row r="531" spans="1:4">
      <c r="A531"/>
      <c r="B531"/>
      <c r="C531"/>
      <c r="D531"/>
    </row>
    <row r="532" spans="1:4">
      <c r="A532"/>
      <c r="B532"/>
      <c r="C532"/>
      <c r="D532"/>
    </row>
    <row r="533" spans="1:4">
      <c r="A533"/>
      <c r="B533"/>
      <c r="C533"/>
      <c r="D533"/>
    </row>
    <row r="534" spans="1:4">
      <c r="A534"/>
      <c r="B534"/>
      <c r="C534"/>
      <c r="D534"/>
    </row>
    <row r="535" spans="1:4">
      <c r="A535"/>
      <c r="B535"/>
      <c r="C535"/>
      <c r="D535"/>
    </row>
    <row r="536" spans="1:4">
      <c r="A536"/>
      <c r="B536"/>
      <c r="C536"/>
      <c r="D536"/>
    </row>
    <row r="537" spans="1:4">
      <c r="A537"/>
      <c r="B537"/>
      <c r="C537"/>
      <c r="D537"/>
    </row>
    <row r="538" spans="1:4">
      <c r="A538"/>
      <c r="B538"/>
      <c r="C538"/>
      <c r="D538"/>
    </row>
    <row r="539" spans="1:4">
      <c r="A539"/>
      <c r="B539"/>
      <c r="C539"/>
      <c r="D539"/>
    </row>
    <row r="540" spans="1:4">
      <c r="A540"/>
      <c r="B540"/>
      <c r="C540"/>
      <c r="D540"/>
    </row>
    <row r="541" spans="1:4">
      <c r="A541"/>
      <c r="B541"/>
      <c r="C541"/>
      <c r="D541"/>
    </row>
    <row r="542" spans="1:4">
      <c r="A542"/>
      <c r="B542"/>
      <c r="C542"/>
      <c r="D542"/>
    </row>
    <row r="543" spans="1:4">
      <c r="A543"/>
      <c r="B543"/>
      <c r="C543"/>
      <c r="D543"/>
    </row>
    <row r="544" spans="1:4">
      <c r="A544"/>
      <c r="B544"/>
      <c r="C544"/>
      <c r="D544"/>
    </row>
    <row r="545" spans="1:4">
      <c r="A545"/>
      <c r="B545"/>
      <c r="C545"/>
      <c r="D545"/>
    </row>
    <row r="546" spans="1:4">
      <c r="A546"/>
      <c r="B546"/>
      <c r="C546"/>
      <c r="D546"/>
    </row>
    <row r="547" spans="1:4">
      <c r="A547"/>
      <c r="B547"/>
      <c r="C547"/>
      <c r="D547"/>
    </row>
    <row r="548" spans="1:4">
      <c r="A548"/>
      <c r="B548"/>
      <c r="C548"/>
      <c r="D548"/>
    </row>
    <row r="549" spans="1:4">
      <c r="A549"/>
      <c r="B549"/>
      <c r="C549"/>
      <c r="D549"/>
    </row>
    <row r="550" spans="1:4">
      <c r="A550"/>
      <c r="B550"/>
      <c r="C550"/>
      <c r="D550"/>
    </row>
    <row r="551" spans="1:4">
      <c r="A551"/>
      <c r="B551"/>
      <c r="C551"/>
      <c r="D551"/>
    </row>
    <row r="552" spans="1:4">
      <c r="A552"/>
      <c r="B552"/>
      <c r="C552"/>
      <c r="D552"/>
    </row>
    <row r="553" spans="1:4">
      <c r="A553"/>
      <c r="B553"/>
      <c r="C553"/>
      <c r="D553"/>
    </row>
    <row r="554" spans="1:4">
      <c r="A554"/>
      <c r="B554"/>
      <c r="C554"/>
      <c r="D554"/>
    </row>
    <row r="555" spans="1:4">
      <c r="A555"/>
      <c r="B555"/>
      <c r="C555"/>
      <c r="D555"/>
    </row>
    <row r="556" spans="1:4">
      <c r="A556"/>
      <c r="B556"/>
      <c r="C556"/>
      <c r="D556"/>
    </row>
    <row r="557" spans="1:4">
      <c r="A557"/>
      <c r="B557"/>
      <c r="C557"/>
      <c r="D557"/>
    </row>
    <row r="558" spans="1:4">
      <c r="A558"/>
      <c r="B558"/>
      <c r="C558"/>
      <c r="D558"/>
    </row>
    <row r="559" spans="1:4">
      <c r="A559"/>
      <c r="B559"/>
      <c r="C559"/>
      <c r="D559"/>
    </row>
    <row r="560" spans="1:4">
      <c r="A560"/>
      <c r="B560"/>
      <c r="C560"/>
      <c r="D560"/>
    </row>
    <row r="561" spans="1:4">
      <c r="A561"/>
      <c r="B561"/>
      <c r="C561"/>
      <c r="D561"/>
    </row>
    <row r="562" spans="1:4">
      <c r="A562"/>
      <c r="B562"/>
      <c r="C562"/>
      <c r="D562"/>
    </row>
    <row r="563" spans="1:4">
      <c r="A563"/>
      <c r="B563"/>
      <c r="C563"/>
      <c r="D563"/>
    </row>
    <row r="564" spans="1:4">
      <c r="A564"/>
      <c r="B564"/>
      <c r="C564"/>
      <c r="D564"/>
    </row>
    <row r="565" spans="1:4">
      <c r="A565"/>
      <c r="B565"/>
      <c r="C565"/>
      <c r="D565"/>
    </row>
    <row r="566" spans="1:4">
      <c r="A566"/>
      <c r="B566"/>
      <c r="C566"/>
      <c r="D566"/>
    </row>
    <row r="567" spans="1:4">
      <c r="A567"/>
      <c r="B567"/>
      <c r="C567"/>
      <c r="D567"/>
    </row>
    <row r="568" spans="1:4">
      <c r="A568"/>
      <c r="B568"/>
      <c r="C568"/>
      <c r="D568"/>
    </row>
    <row r="569" spans="1:4">
      <c r="A569"/>
      <c r="B569"/>
      <c r="C569"/>
      <c r="D569"/>
    </row>
    <row r="570" spans="1:4">
      <c r="A570"/>
      <c r="B570"/>
      <c r="C570"/>
      <c r="D570"/>
    </row>
    <row r="571" spans="1:4">
      <c r="A571"/>
      <c r="B571"/>
      <c r="C571"/>
      <c r="D571"/>
    </row>
    <row r="572" spans="1:4">
      <c r="A572"/>
      <c r="B572"/>
      <c r="C572"/>
      <c r="D572"/>
    </row>
    <row r="573" spans="1:4">
      <c r="A573"/>
      <c r="B573"/>
      <c r="C573"/>
      <c r="D573"/>
    </row>
    <row r="574" spans="1:4">
      <c r="A574"/>
      <c r="B574"/>
      <c r="C574"/>
      <c r="D574"/>
    </row>
    <row r="575" spans="1:4">
      <c r="A575"/>
      <c r="B575"/>
      <c r="C575"/>
      <c r="D575"/>
    </row>
    <row r="576" spans="1:4">
      <c r="A576"/>
      <c r="B576"/>
      <c r="C576"/>
      <c r="D576"/>
    </row>
    <row r="577" spans="1:4">
      <c r="A577"/>
      <c r="B577"/>
      <c r="C577"/>
      <c r="D577"/>
    </row>
    <row r="578" spans="1:4">
      <c r="A578"/>
      <c r="B578"/>
      <c r="C578"/>
      <c r="D578"/>
    </row>
    <row r="579" spans="1:4">
      <c r="A579"/>
      <c r="B579"/>
      <c r="C579"/>
      <c r="D579"/>
    </row>
    <row r="580" spans="1:4">
      <c r="A580"/>
      <c r="B580"/>
      <c r="C580"/>
      <c r="D580"/>
    </row>
    <row r="581" spans="1:4">
      <c r="A581"/>
      <c r="B581"/>
      <c r="C581"/>
      <c r="D581"/>
    </row>
    <row r="582" spans="1:4">
      <c r="A582"/>
      <c r="B582"/>
      <c r="C582"/>
      <c r="D582"/>
    </row>
    <row r="583" spans="1:4">
      <c r="A583"/>
      <c r="B583"/>
      <c r="C583"/>
      <c r="D583"/>
    </row>
    <row r="584" spans="1:4">
      <c r="A584"/>
      <c r="B584"/>
      <c r="C584"/>
      <c r="D584"/>
    </row>
    <row r="585" spans="1:4">
      <c r="A585"/>
      <c r="B585"/>
      <c r="C585"/>
      <c r="D585"/>
    </row>
    <row r="586" spans="1:4">
      <c r="A586"/>
      <c r="B586"/>
      <c r="C586"/>
      <c r="D586"/>
    </row>
    <row r="587" spans="1:4">
      <c r="A587"/>
      <c r="B587"/>
      <c r="C587"/>
      <c r="D587"/>
    </row>
    <row r="588" spans="1:4">
      <c r="A588"/>
      <c r="B588"/>
      <c r="C588"/>
      <c r="D588"/>
    </row>
    <row r="589" spans="1:4">
      <c r="A589"/>
      <c r="B589"/>
      <c r="C589"/>
      <c r="D589"/>
    </row>
    <row r="590" spans="1:4">
      <c r="A590"/>
      <c r="B590"/>
      <c r="C590"/>
      <c r="D590"/>
    </row>
    <row r="591" spans="1:4">
      <c r="A591"/>
      <c r="B591"/>
      <c r="C591"/>
      <c r="D591"/>
    </row>
    <row r="592" spans="1:4">
      <c r="A592"/>
      <c r="B592"/>
      <c r="C592"/>
      <c r="D592"/>
    </row>
    <row r="593" spans="1:4">
      <c r="A593"/>
      <c r="B593"/>
      <c r="C593"/>
      <c r="D593"/>
    </row>
    <row r="594" spans="1:4">
      <c r="A594"/>
      <c r="B594"/>
      <c r="C594"/>
      <c r="D594"/>
    </row>
    <row r="595" spans="1:4">
      <c r="A595"/>
      <c r="B595"/>
      <c r="C595"/>
      <c r="D595"/>
    </row>
    <row r="596" spans="1:4">
      <c r="A596"/>
      <c r="B596"/>
      <c r="C596"/>
      <c r="D596"/>
    </row>
    <row r="597" spans="1:4">
      <c r="A597"/>
      <c r="B597"/>
      <c r="C597"/>
      <c r="D597"/>
    </row>
    <row r="598" spans="1:4">
      <c r="A598"/>
      <c r="B598"/>
      <c r="C598"/>
      <c r="D598"/>
    </row>
    <row r="599" spans="1:4">
      <c r="A599"/>
      <c r="B599"/>
      <c r="C599"/>
      <c r="D599"/>
    </row>
    <row r="600" spans="1:4">
      <c r="A600"/>
      <c r="B600"/>
      <c r="C600"/>
      <c r="D600"/>
    </row>
    <row r="601" spans="1:4">
      <c r="A601"/>
      <c r="B601"/>
      <c r="C601"/>
      <c r="D601"/>
    </row>
    <row r="602" spans="1:4">
      <c r="A602"/>
      <c r="B602"/>
      <c r="C602"/>
      <c r="D602"/>
    </row>
    <row r="603" spans="1:4">
      <c r="A603"/>
      <c r="B603"/>
      <c r="C603"/>
      <c r="D603"/>
    </row>
    <row r="604" spans="1:4">
      <c r="A604"/>
      <c r="B604"/>
      <c r="C604"/>
      <c r="D604"/>
    </row>
    <row r="605" spans="1:4">
      <c r="A605"/>
      <c r="B605"/>
      <c r="C605"/>
      <c r="D605"/>
    </row>
    <row r="606" spans="1:4">
      <c r="A606"/>
      <c r="B606"/>
      <c r="C606"/>
      <c r="D606"/>
    </row>
    <row r="607" spans="1:4">
      <c r="A607"/>
      <c r="B607"/>
      <c r="C607"/>
      <c r="D607"/>
    </row>
    <row r="608" spans="1:4">
      <c r="A608"/>
      <c r="B608"/>
      <c r="C608"/>
      <c r="D608"/>
    </row>
    <row r="609" spans="1:4">
      <c r="A609"/>
      <c r="B609"/>
      <c r="C609"/>
      <c r="D609"/>
    </row>
    <row r="610" spans="1:4">
      <c r="A610"/>
      <c r="B610"/>
      <c r="C610"/>
      <c r="D610"/>
    </row>
    <row r="611" spans="1:4">
      <c r="A611"/>
      <c r="B611"/>
      <c r="C611"/>
      <c r="D611"/>
    </row>
    <row r="612" spans="1:4">
      <c r="A612"/>
      <c r="B612"/>
      <c r="C612"/>
      <c r="D612"/>
    </row>
    <row r="613" spans="1:4">
      <c r="A613"/>
      <c r="B613"/>
      <c r="C613"/>
      <c r="D613"/>
    </row>
    <row r="614" spans="1:4">
      <c r="A614"/>
      <c r="B614"/>
      <c r="C614"/>
      <c r="D614"/>
    </row>
    <row r="615" spans="1:4">
      <c r="A615"/>
      <c r="B615"/>
      <c r="C615"/>
      <c r="D615"/>
    </row>
    <row r="616" spans="1:4">
      <c r="A616"/>
      <c r="B616"/>
      <c r="C616"/>
      <c r="D616"/>
    </row>
    <row r="617" spans="1:4">
      <c r="A617"/>
      <c r="B617"/>
      <c r="C617"/>
      <c r="D617"/>
    </row>
    <row r="618" spans="1:4">
      <c r="A618"/>
      <c r="B618"/>
      <c r="C618"/>
      <c r="D618"/>
    </row>
    <row r="619" spans="1:4">
      <c r="A619"/>
      <c r="B619"/>
      <c r="C619"/>
      <c r="D619"/>
    </row>
    <row r="620" spans="1:4">
      <c r="A620"/>
      <c r="B620"/>
      <c r="C620"/>
      <c r="D620"/>
    </row>
    <row r="621" spans="1:4">
      <c r="A621"/>
      <c r="B621"/>
      <c r="C621"/>
      <c r="D621"/>
    </row>
    <row r="622" spans="1:4">
      <c r="A622"/>
      <c r="B622"/>
      <c r="C622"/>
      <c r="D622"/>
    </row>
    <row r="623" spans="1:4">
      <c r="A623"/>
      <c r="B623"/>
      <c r="C623"/>
      <c r="D623"/>
    </row>
    <row r="624" spans="1:4">
      <c r="A624"/>
      <c r="B624"/>
      <c r="C624"/>
      <c r="D624"/>
    </row>
    <row r="625" spans="1:4">
      <c r="A625"/>
      <c r="B625"/>
      <c r="C625"/>
      <c r="D625"/>
    </row>
    <row r="626" spans="1:4">
      <c r="A626"/>
      <c r="B626"/>
      <c r="C626"/>
      <c r="D626"/>
    </row>
    <row r="627" spans="1:4">
      <c r="A627"/>
      <c r="B627"/>
      <c r="C627"/>
      <c r="D627"/>
    </row>
    <row r="628" spans="1:4">
      <c r="A628"/>
      <c r="B628"/>
      <c r="C628"/>
      <c r="D628"/>
    </row>
    <row r="629" spans="1:4">
      <c r="A629"/>
      <c r="B629"/>
      <c r="C629"/>
      <c r="D629"/>
    </row>
    <row r="630" spans="1:4">
      <c r="A630"/>
      <c r="B630"/>
      <c r="C630"/>
      <c r="D630"/>
    </row>
    <row r="631" spans="1:4">
      <c r="A631"/>
      <c r="B631"/>
      <c r="C631"/>
      <c r="D631"/>
    </row>
    <row r="632" spans="1:4">
      <c r="A632"/>
      <c r="B632"/>
      <c r="C632"/>
      <c r="D632"/>
    </row>
    <row r="633" spans="1:4">
      <c r="A633"/>
      <c r="B633"/>
      <c r="C633"/>
      <c r="D633"/>
    </row>
    <row r="634" spans="1:4">
      <c r="A634"/>
      <c r="B634"/>
      <c r="C634"/>
      <c r="D634"/>
    </row>
    <row r="635" spans="1:4">
      <c r="A635"/>
      <c r="B635"/>
      <c r="C635"/>
      <c r="D635"/>
    </row>
    <row r="636" spans="1:4">
      <c r="A636"/>
      <c r="B636"/>
      <c r="C636"/>
      <c r="D636"/>
    </row>
    <row r="637" spans="1:4">
      <c r="A637"/>
      <c r="B637"/>
      <c r="C637"/>
      <c r="D637"/>
    </row>
    <row r="638" spans="1:4">
      <c r="A638"/>
      <c r="B638"/>
      <c r="C638"/>
      <c r="D638"/>
    </row>
    <row r="639" spans="1:4">
      <c r="A639"/>
      <c r="B639"/>
      <c r="C639"/>
      <c r="D639"/>
    </row>
    <row r="640" spans="1:4">
      <c r="A640"/>
      <c r="B640"/>
      <c r="C640"/>
      <c r="D640"/>
    </row>
    <row r="641" spans="1:4">
      <c r="A641"/>
      <c r="B641"/>
      <c r="C641"/>
      <c r="D641"/>
    </row>
    <row r="642" spans="1:4">
      <c r="A642"/>
      <c r="B642"/>
      <c r="C642"/>
      <c r="D642"/>
    </row>
    <row r="643" spans="1:4">
      <c r="A643"/>
      <c r="B643"/>
      <c r="C643"/>
      <c r="D643"/>
    </row>
    <row r="644" spans="1:4">
      <c r="A644"/>
      <c r="B644"/>
      <c r="C644"/>
      <c r="D644"/>
    </row>
    <row r="645" spans="1:4">
      <c r="A645"/>
      <c r="B645"/>
      <c r="C645"/>
      <c r="D645"/>
    </row>
    <row r="646" spans="1:4">
      <c r="A646"/>
      <c r="B646"/>
      <c r="C646"/>
      <c r="D646"/>
    </row>
    <row r="647" spans="1:4">
      <c r="A647"/>
      <c r="B647"/>
      <c r="C647"/>
      <c r="D647"/>
    </row>
    <row r="648" spans="1:4">
      <c r="A648"/>
      <c r="B648"/>
      <c r="C648"/>
      <c r="D648"/>
    </row>
    <row r="649" spans="1:4">
      <c r="A649"/>
      <c r="B649"/>
      <c r="C649"/>
      <c r="D649"/>
    </row>
    <row r="650" spans="1:4">
      <c r="A650"/>
      <c r="B650"/>
      <c r="C650"/>
      <c r="D650"/>
    </row>
    <row r="651" spans="1:4">
      <c r="A651"/>
      <c r="B651"/>
      <c r="C651"/>
      <c r="D651"/>
    </row>
    <row r="652" spans="1:4">
      <c r="A652"/>
      <c r="B652"/>
      <c r="C652"/>
      <c r="D652"/>
    </row>
  </sheetData>
  <sortState xmlns:xlrd2="http://schemas.microsoft.com/office/spreadsheetml/2017/richdata2" ref="A48:I1448">
    <sortCondition ref="B48:B1448"/>
  </sortState>
  <mergeCells count="15">
    <mergeCell ref="A25:D28"/>
    <mergeCell ref="P2:W3"/>
    <mergeCell ref="Z2:AG3"/>
    <mergeCell ref="G2:N3"/>
    <mergeCell ref="AI2:AP3"/>
    <mergeCell ref="B9:E9"/>
    <mergeCell ref="B8:E8"/>
    <mergeCell ref="AR2:AY3"/>
    <mergeCell ref="B12:E16"/>
    <mergeCell ref="A2:E4"/>
    <mergeCell ref="B10:E10"/>
    <mergeCell ref="B11:E11"/>
    <mergeCell ref="B7:E7"/>
    <mergeCell ref="B6:E6"/>
    <mergeCell ref="A12:A16"/>
  </mergeCells>
  <pageMargins left="0.7" right="0.7" top="0.75" bottom="0.75" header="0.3" footer="0.3"/>
  <pageSetup scale="22" orientation="landscape" r:id="rId2"/>
  <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08926-7C9F-46DD-971C-218F29BFC131}">
  <sheetPr codeName="Sheet11"/>
  <dimension ref="A1:BP100"/>
  <sheetViews>
    <sheetView workbookViewId="0">
      <pane xSplit="9" ySplit="3" topLeftCell="J4" activePane="bottomRight" state="frozen"/>
      <selection pane="topRight" activeCell="J1" sqref="J1"/>
      <selection pane="bottomLeft" activeCell="A4" sqref="A4"/>
      <selection pane="bottomRight" activeCell="B4" sqref="B4:I9"/>
    </sheetView>
  </sheetViews>
  <sheetFormatPr defaultColWidth="22.85546875" defaultRowHeight="15" outlineLevelRow="2"/>
  <cols>
    <col min="1" max="1" width="5.140625" bestFit="1" customWidth="1"/>
    <col min="2" max="2" width="72.140625" bestFit="1" customWidth="1"/>
    <col min="3" max="3" width="16.5703125" bestFit="1" customWidth="1"/>
    <col min="4" max="4" width="16.28515625" customWidth="1"/>
    <col min="5" max="5" width="18.7109375" customWidth="1"/>
    <col min="6" max="6" width="13.28515625" customWidth="1"/>
    <col min="7" max="7" width="21.7109375" customWidth="1"/>
    <col min="8" max="8" width="27.85546875" customWidth="1"/>
    <col min="9" max="9" width="20.28515625" customWidth="1"/>
    <col min="10" max="37" width="14.28515625" customWidth="1"/>
    <col min="38" max="38" width="15.28515625" customWidth="1"/>
    <col min="39" max="57" width="14.28515625" customWidth="1"/>
    <col min="58" max="66" width="15" bestFit="1" customWidth="1"/>
    <col min="67" max="67" width="22.85546875" style="17"/>
  </cols>
  <sheetData>
    <row r="1" spans="1:67" s="34" customFormat="1" ht="15.75">
      <c r="A1" s="88" t="s">
        <v>728</v>
      </c>
      <c r="B1" s="95"/>
      <c r="E1" s="85"/>
      <c r="F1" s="66"/>
      <c r="BO1" s="35"/>
    </row>
    <row r="2" spans="1:67" ht="15.75">
      <c r="A2" s="198" t="s">
        <v>115</v>
      </c>
      <c r="B2" s="34"/>
      <c r="C2" s="34"/>
      <c r="D2" s="73"/>
      <c r="E2" s="34"/>
      <c r="F2" s="34"/>
      <c r="G2" s="34"/>
      <c r="H2" s="34"/>
      <c r="I2" s="34"/>
      <c r="J2" s="2">
        <v>0</v>
      </c>
      <c r="K2" s="2">
        <v>1</v>
      </c>
      <c r="L2" s="2">
        <v>2</v>
      </c>
      <c r="M2" s="2">
        <v>3</v>
      </c>
      <c r="N2" s="2">
        <v>4</v>
      </c>
      <c r="O2" s="2">
        <v>5</v>
      </c>
      <c r="P2" s="2">
        <v>6</v>
      </c>
      <c r="Q2" s="2">
        <v>7</v>
      </c>
      <c r="R2" s="2">
        <v>8</v>
      </c>
      <c r="S2" s="2">
        <v>9</v>
      </c>
      <c r="T2" s="2">
        <v>10</v>
      </c>
      <c r="U2" s="2">
        <v>11</v>
      </c>
      <c r="V2" s="2">
        <v>12</v>
      </c>
      <c r="W2" s="2">
        <v>13</v>
      </c>
      <c r="X2" s="2">
        <v>14</v>
      </c>
      <c r="Y2" s="2">
        <v>15</v>
      </c>
      <c r="Z2" s="2">
        <v>16</v>
      </c>
      <c r="AA2" s="2">
        <v>17</v>
      </c>
      <c r="AB2" s="2">
        <v>18</v>
      </c>
      <c r="AC2" s="2">
        <v>19</v>
      </c>
      <c r="AD2" s="2">
        <v>20</v>
      </c>
      <c r="AE2" s="2">
        <v>21</v>
      </c>
      <c r="AF2" s="2">
        <v>22</v>
      </c>
      <c r="AG2" s="2">
        <v>23</v>
      </c>
      <c r="AH2" s="2">
        <v>24</v>
      </c>
      <c r="AI2" s="2">
        <v>25</v>
      </c>
      <c r="AJ2" s="2">
        <v>26</v>
      </c>
      <c r="AK2" s="2">
        <v>27</v>
      </c>
      <c r="AL2" s="2">
        <v>28</v>
      </c>
      <c r="AM2" s="2">
        <v>29</v>
      </c>
      <c r="AN2" s="2">
        <v>30</v>
      </c>
      <c r="AO2" s="2">
        <v>31</v>
      </c>
      <c r="AP2" s="2">
        <v>32</v>
      </c>
      <c r="AQ2" s="2">
        <v>33</v>
      </c>
      <c r="AR2" s="2">
        <v>34</v>
      </c>
      <c r="AS2" s="2">
        <v>35</v>
      </c>
      <c r="AT2" s="2">
        <v>36</v>
      </c>
      <c r="AU2" s="2">
        <v>37</v>
      </c>
      <c r="AV2" s="2">
        <v>38</v>
      </c>
      <c r="AW2" s="2">
        <v>39</v>
      </c>
      <c r="AX2" s="2">
        <v>40</v>
      </c>
      <c r="AY2" s="2">
        <v>41</v>
      </c>
      <c r="AZ2" s="2">
        <v>42</v>
      </c>
      <c r="BA2" s="2">
        <v>43</v>
      </c>
      <c r="BB2" s="2">
        <v>44</v>
      </c>
      <c r="BC2" s="2">
        <v>45</v>
      </c>
      <c r="BD2" s="2">
        <v>46</v>
      </c>
      <c r="BE2" s="2">
        <v>47</v>
      </c>
      <c r="BF2" s="2">
        <v>48</v>
      </c>
      <c r="BG2" s="2">
        <v>49</v>
      </c>
      <c r="BH2" s="2">
        <v>50</v>
      </c>
      <c r="BI2" s="2">
        <v>51</v>
      </c>
      <c r="BJ2" s="2">
        <v>52</v>
      </c>
      <c r="BK2" s="2">
        <v>53</v>
      </c>
      <c r="BL2" s="2">
        <v>54</v>
      </c>
      <c r="BM2" s="2">
        <v>55</v>
      </c>
      <c r="BN2" s="2">
        <v>56</v>
      </c>
    </row>
    <row r="3" spans="1:67" s="201" customFormat="1" ht="15.75" thickBot="1">
      <c r="A3" s="202" t="s">
        <v>729</v>
      </c>
      <c r="B3" s="203"/>
      <c r="C3" s="204">
        <v>156386.37202227931</v>
      </c>
      <c r="D3" s="459" t="s">
        <v>730</v>
      </c>
      <c r="E3" s="460"/>
      <c r="F3" s="461"/>
      <c r="G3" s="205"/>
      <c r="H3" s="206" t="s">
        <v>731</v>
      </c>
      <c r="I3" s="207">
        <f>BN92</f>
        <v>0</v>
      </c>
      <c r="J3" s="199">
        <v>2023</v>
      </c>
      <c r="K3" s="199">
        <v>2024</v>
      </c>
      <c r="L3" s="199">
        <v>2025</v>
      </c>
      <c r="M3" s="199">
        <v>2026</v>
      </c>
      <c r="N3" s="199">
        <v>2027</v>
      </c>
      <c r="O3" s="199">
        <v>2028</v>
      </c>
      <c r="P3" s="199">
        <v>2029</v>
      </c>
      <c r="Q3" s="199">
        <v>2030</v>
      </c>
      <c r="R3" s="199">
        <v>2031</v>
      </c>
      <c r="S3" s="199">
        <v>2032</v>
      </c>
      <c r="T3" s="199">
        <v>2033</v>
      </c>
      <c r="U3" s="199">
        <v>2034</v>
      </c>
      <c r="V3" s="199">
        <v>2035</v>
      </c>
      <c r="W3" s="199">
        <v>2036</v>
      </c>
      <c r="X3" s="199">
        <v>2037</v>
      </c>
      <c r="Y3" s="199">
        <v>2038</v>
      </c>
      <c r="Z3" s="199">
        <v>2039</v>
      </c>
      <c r="AA3" s="199">
        <v>2040</v>
      </c>
      <c r="AB3" s="199">
        <v>2041</v>
      </c>
      <c r="AC3" s="199">
        <v>2042</v>
      </c>
      <c r="AD3" s="199">
        <v>2043</v>
      </c>
      <c r="AE3" s="199">
        <v>2044</v>
      </c>
      <c r="AF3" s="199">
        <v>2045</v>
      </c>
      <c r="AG3" s="199">
        <v>2046</v>
      </c>
      <c r="AH3" s="199">
        <v>2047</v>
      </c>
      <c r="AI3" s="199">
        <v>2048</v>
      </c>
      <c r="AJ3" s="199">
        <v>2049</v>
      </c>
      <c r="AK3" s="199">
        <v>2050</v>
      </c>
      <c r="AL3" s="199">
        <v>2051</v>
      </c>
      <c r="AM3" s="199">
        <v>2052</v>
      </c>
      <c r="AN3" s="199">
        <v>2053</v>
      </c>
      <c r="AO3" s="199">
        <v>2054</v>
      </c>
      <c r="AP3" s="199">
        <v>2055</v>
      </c>
      <c r="AQ3" s="199">
        <v>2056</v>
      </c>
      <c r="AR3" s="199">
        <v>2057</v>
      </c>
      <c r="AS3" s="199">
        <v>2058</v>
      </c>
      <c r="AT3" s="199">
        <v>2059</v>
      </c>
      <c r="AU3" s="199">
        <v>2060</v>
      </c>
      <c r="AV3" s="199">
        <v>2061</v>
      </c>
      <c r="AW3" s="199">
        <v>2062</v>
      </c>
      <c r="AX3" s="199">
        <v>2063</v>
      </c>
      <c r="AY3" s="199">
        <v>2064</v>
      </c>
      <c r="AZ3" s="199">
        <v>2065</v>
      </c>
      <c r="BA3" s="199">
        <v>2066</v>
      </c>
      <c r="BB3" s="199">
        <v>2067</v>
      </c>
      <c r="BC3" s="199">
        <v>2068</v>
      </c>
      <c r="BD3" s="199">
        <v>2069</v>
      </c>
      <c r="BE3" s="199">
        <v>2070</v>
      </c>
      <c r="BF3" s="199">
        <v>2071</v>
      </c>
      <c r="BG3" s="199">
        <v>2072</v>
      </c>
      <c r="BH3" s="199">
        <v>2073</v>
      </c>
      <c r="BI3" s="199">
        <v>2074</v>
      </c>
      <c r="BJ3" s="199">
        <v>2075</v>
      </c>
      <c r="BK3" s="199">
        <v>2076</v>
      </c>
      <c r="BL3" s="199">
        <v>2077</v>
      </c>
      <c r="BM3" s="199">
        <v>2078</v>
      </c>
      <c r="BN3" s="199">
        <v>2079</v>
      </c>
      <c r="BO3" s="200"/>
    </row>
    <row r="4" spans="1:67" s="34" customFormat="1" ht="15" customHeight="1" outlineLevel="1">
      <c r="A4" s="208"/>
      <c r="B4" s="462" t="s">
        <v>732</v>
      </c>
      <c r="C4" s="462"/>
      <c r="D4" s="462"/>
      <c r="E4" s="462"/>
      <c r="F4" s="462"/>
      <c r="G4" s="462"/>
      <c r="H4" s="462"/>
      <c r="I4" s="462"/>
      <c r="BO4" s="35"/>
    </row>
    <row r="5" spans="1:67" s="34" customFormat="1" ht="15.75" customHeight="1" outlineLevel="1">
      <c r="A5" s="95"/>
      <c r="B5" s="463"/>
      <c r="C5" s="463"/>
      <c r="D5" s="463"/>
      <c r="E5" s="463"/>
      <c r="F5" s="463"/>
      <c r="G5" s="463"/>
      <c r="H5" s="463"/>
      <c r="I5" s="463"/>
      <c r="BO5" s="35"/>
    </row>
    <row r="6" spans="1:67" s="34" customFormat="1" ht="15.75" customHeight="1" outlineLevel="1">
      <c r="A6" s="209"/>
      <c r="B6" s="463"/>
      <c r="C6" s="463"/>
      <c r="D6" s="463"/>
      <c r="E6" s="463"/>
      <c r="F6" s="463"/>
      <c r="G6" s="463"/>
      <c r="H6" s="463"/>
      <c r="I6" s="463"/>
      <c r="BO6" s="35"/>
    </row>
    <row r="7" spans="1:67" s="34" customFormat="1" ht="15.75" customHeight="1" outlineLevel="1">
      <c r="A7" s="209"/>
      <c r="B7" s="463"/>
      <c r="C7" s="463"/>
      <c r="D7" s="463"/>
      <c r="E7" s="463"/>
      <c r="F7" s="463"/>
      <c r="G7" s="463"/>
      <c r="H7" s="463"/>
      <c r="I7" s="463"/>
      <c r="BO7" s="35"/>
    </row>
    <row r="8" spans="1:67" s="34" customFormat="1" ht="15.75" customHeight="1" outlineLevel="1">
      <c r="A8" s="209"/>
      <c r="B8" s="463"/>
      <c r="C8" s="463"/>
      <c r="D8" s="463"/>
      <c r="E8" s="463"/>
      <c r="F8" s="463"/>
      <c r="G8" s="463"/>
      <c r="H8" s="463"/>
      <c r="I8" s="463"/>
      <c r="BO8" s="35"/>
    </row>
    <row r="9" spans="1:67" s="34" customFormat="1" ht="15.75" outlineLevel="1">
      <c r="A9" s="208"/>
      <c r="B9" s="463"/>
      <c r="C9" s="463"/>
      <c r="D9" s="463"/>
      <c r="E9" s="463"/>
      <c r="F9" s="463"/>
      <c r="G9" s="463"/>
      <c r="H9" s="463"/>
      <c r="I9" s="463"/>
      <c r="BO9" s="35"/>
    </row>
    <row r="10" spans="1:67" s="32" customFormat="1" ht="21">
      <c r="A10" s="57" t="s">
        <v>733</v>
      </c>
      <c r="B10" s="58"/>
      <c r="C10" s="58"/>
      <c r="D10" s="59"/>
      <c r="E10" s="58"/>
      <c r="F10" s="58"/>
      <c r="G10" s="59"/>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31"/>
    </row>
    <row r="11" spans="1:67" s="34" customFormat="1" ht="15" customHeight="1" outlineLevel="1">
      <c r="A11" s="95"/>
      <c r="B11" s="464" t="s">
        <v>734</v>
      </c>
      <c r="C11" s="465"/>
      <c r="D11" s="465"/>
      <c r="E11" s="465"/>
      <c r="F11" s="465"/>
      <c r="G11" s="465"/>
      <c r="H11" s="465"/>
      <c r="I11" s="465"/>
      <c r="BO11" s="35"/>
    </row>
    <row r="12" spans="1:67" s="34" customFormat="1" ht="15" customHeight="1" outlineLevel="1">
      <c r="A12" s="210"/>
      <c r="B12" s="465"/>
      <c r="C12" s="465"/>
      <c r="D12" s="465"/>
      <c r="E12" s="465"/>
      <c r="F12" s="465"/>
      <c r="G12" s="465"/>
      <c r="H12" s="465"/>
      <c r="I12" s="465"/>
      <c r="BO12" s="35"/>
    </row>
    <row r="13" spans="1:67" s="34" customFormat="1" outlineLevel="1">
      <c r="A13" s="210"/>
      <c r="B13" s="465"/>
      <c r="C13" s="465"/>
      <c r="D13" s="465"/>
      <c r="E13" s="465"/>
      <c r="F13" s="465"/>
      <c r="G13" s="465"/>
      <c r="H13" s="465"/>
      <c r="I13" s="465"/>
      <c r="J13" s="35"/>
      <c r="BO13" s="35"/>
    </row>
    <row r="14" spans="1:67" s="34" customFormat="1" outlineLevel="1">
      <c r="A14" s="210"/>
      <c r="B14" s="465"/>
      <c r="C14" s="465"/>
      <c r="D14" s="465"/>
      <c r="E14" s="465"/>
      <c r="F14" s="465"/>
      <c r="G14" s="465"/>
      <c r="H14" s="465"/>
      <c r="I14" s="465"/>
      <c r="J14" s="35"/>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5"/>
    </row>
    <row r="15" spans="1:67" s="34" customFormat="1" outlineLevel="1">
      <c r="A15" s="210"/>
      <c r="B15" s="465"/>
      <c r="C15" s="465"/>
      <c r="D15" s="465"/>
      <c r="E15" s="465"/>
      <c r="F15" s="465"/>
      <c r="G15" s="465"/>
      <c r="H15" s="465"/>
      <c r="I15" s="465"/>
      <c r="J15" s="35"/>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5"/>
    </row>
    <row r="16" spans="1:67" s="34" customFormat="1" outlineLevel="1">
      <c r="A16" s="211"/>
      <c r="B16" s="466"/>
      <c r="C16" s="466"/>
      <c r="D16" s="466"/>
      <c r="E16" s="466"/>
      <c r="F16" s="466"/>
      <c r="G16" s="466"/>
      <c r="H16" s="466"/>
      <c r="I16" s="466"/>
      <c r="J16" s="35"/>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5"/>
    </row>
    <row r="17" spans="1:68" s="34" customFormat="1">
      <c r="A17" s="37"/>
      <c r="B17" s="81"/>
      <c r="C17" s="80"/>
      <c r="D17" s="80"/>
      <c r="E17" s="80"/>
      <c r="F17" s="80"/>
      <c r="G17" s="80"/>
      <c r="H17" s="80"/>
      <c r="I17" s="80"/>
      <c r="J17" s="35"/>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5"/>
    </row>
    <row r="18" spans="1:68" s="95" customFormat="1" ht="30">
      <c r="A18" s="212" t="s">
        <v>735</v>
      </c>
      <c r="B18" s="213" t="s">
        <v>736</v>
      </c>
      <c r="C18" s="214" t="s">
        <v>127</v>
      </c>
      <c r="D18" s="215" t="s">
        <v>737</v>
      </c>
      <c r="E18" s="213" t="s">
        <v>738</v>
      </c>
      <c r="F18" s="216" t="s">
        <v>739</v>
      </c>
      <c r="G18" s="216" t="s">
        <v>125</v>
      </c>
      <c r="H18" s="217" t="s">
        <v>740</v>
      </c>
      <c r="I18" s="218" t="s">
        <v>741</v>
      </c>
      <c r="BO18" s="219"/>
    </row>
    <row r="19" spans="1:68" s="137" customFormat="1" ht="12" outlineLevel="1">
      <c r="A19" s="221"/>
      <c r="B19" s="222" t="s">
        <v>742</v>
      </c>
      <c r="C19" s="223"/>
      <c r="D19" s="224" t="s">
        <v>743</v>
      </c>
      <c r="E19" s="225" t="s">
        <v>743</v>
      </c>
      <c r="F19" s="225" t="s">
        <v>743</v>
      </c>
      <c r="G19" s="225" t="s">
        <v>117</v>
      </c>
      <c r="H19" s="225" t="s">
        <v>117</v>
      </c>
      <c r="I19" s="226"/>
      <c r="BO19" s="227"/>
    </row>
    <row r="20" spans="1:68" s="137" customFormat="1" ht="12" outlineLevel="2">
      <c r="A20" s="228">
        <v>1</v>
      </c>
      <c r="B20" s="137" t="s">
        <v>142</v>
      </c>
      <c r="C20" s="229" t="str">
        <f>VLOOKUP(B20,'Tab 4 - Infrastructure'!$B$7:$J$114,9,FALSE)</f>
        <v>N</v>
      </c>
      <c r="D20" s="138">
        <f t="shared" ref="D20:D30" si="0">3*300000</f>
        <v>900000</v>
      </c>
      <c r="E20" s="137" t="str">
        <f>VLOOKUP(B20,'Tab 4 - Infrastructure'!$B$6:$D$114,3,FALSE)</f>
        <v>Greenfield</v>
      </c>
      <c r="F20" s="230">
        <f>VLOOKUP(B20,'Tab 4 - Infrastructure'!$B$7:$G$114,6,FALSE)</f>
        <v>0.50900000000000001</v>
      </c>
      <c r="G20" s="138">
        <f t="shared" ref="G20:G30" si="1">D20*F20</f>
        <v>458100</v>
      </c>
      <c r="H20" s="138">
        <f t="shared" ref="H20:H30" si="2">D20-G20</f>
        <v>441900</v>
      </c>
      <c r="I20" s="231">
        <v>4</v>
      </c>
      <c r="J20" s="232"/>
      <c r="K20" s="233">
        <f t="shared" ref="K20:T29" si="3">IF($I20=K$2,$G20,0)*(1+$E$75)^K$2</f>
        <v>0</v>
      </c>
      <c r="L20" s="233">
        <f t="shared" si="3"/>
        <v>0</v>
      </c>
      <c r="M20" s="233">
        <f t="shared" si="3"/>
        <v>0</v>
      </c>
      <c r="N20" s="233">
        <f t="shared" si="3"/>
        <v>527307.46366102796</v>
      </c>
      <c r="O20" s="233">
        <f t="shared" si="3"/>
        <v>0</v>
      </c>
      <c r="P20" s="233">
        <f t="shared" si="3"/>
        <v>0</v>
      </c>
      <c r="Q20" s="233">
        <f t="shared" si="3"/>
        <v>0</v>
      </c>
      <c r="R20" s="233">
        <f t="shared" si="3"/>
        <v>0</v>
      </c>
      <c r="S20" s="233">
        <f t="shared" si="3"/>
        <v>0</v>
      </c>
      <c r="T20" s="233">
        <f t="shared" si="3"/>
        <v>0</v>
      </c>
      <c r="U20" s="233">
        <f t="shared" ref="U20:AD29" si="4">IF($I20=U$2,$G20,0)*(1+$E$75)^U$2</f>
        <v>0</v>
      </c>
      <c r="V20" s="233">
        <f t="shared" si="4"/>
        <v>0</v>
      </c>
      <c r="W20" s="233">
        <f t="shared" si="4"/>
        <v>0</v>
      </c>
      <c r="X20" s="233">
        <f t="shared" si="4"/>
        <v>0</v>
      </c>
      <c r="Y20" s="233">
        <f t="shared" si="4"/>
        <v>0</v>
      </c>
      <c r="Z20" s="233">
        <f t="shared" si="4"/>
        <v>0</v>
      </c>
      <c r="AA20" s="233">
        <f t="shared" si="4"/>
        <v>0</v>
      </c>
      <c r="AB20" s="233">
        <f t="shared" si="4"/>
        <v>0</v>
      </c>
      <c r="AC20" s="233">
        <f t="shared" si="4"/>
        <v>0</v>
      </c>
      <c r="AD20" s="233">
        <f t="shared" si="4"/>
        <v>0</v>
      </c>
      <c r="AE20" s="233">
        <f t="shared" ref="AE20:AN29" si="5">IF($I20=AE$2,$G20,0)*(1+$E$75)^AE$2</f>
        <v>0</v>
      </c>
      <c r="AF20" s="233">
        <f t="shared" si="5"/>
        <v>0</v>
      </c>
      <c r="AG20" s="233">
        <f t="shared" si="5"/>
        <v>0</v>
      </c>
      <c r="AH20" s="233">
        <f t="shared" si="5"/>
        <v>0</v>
      </c>
      <c r="AI20" s="233">
        <f t="shared" si="5"/>
        <v>0</v>
      </c>
      <c r="AJ20" s="233">
        <f t="shared" si="5"/>
        <v>0</v>
      </c>
      <c r="AK20" s="233">
        <f t="shared" si="5"/>
        <v>0</v>
      </c>
      <c r="AL20" s="233">
        <f t="shared" si="5"/>
        <v>0</v>
      </c>
      <c r="AM20" s="233">
        <f t="shared" si="5"/>
        <v>0</v>
      </c>
      <c r="AN20" s="233">
        <f t="shared" si="5"/>
        <v>0</v>
      </c>
      <c r="AO20" s="233">
        <f t="shared" ref="AO20:AX29" si="6">IF($I20=AO$2,$G20,0)*(1+$E$75)^AO$2</f>
        <v>0</v>
      </c>
      <c r="AP20" s="233">
        <f t="shared" si="6"/>
        <v>0</v>
      </c>
      <c r="AQ20" s="233">
        <f t="shared" si="6"/>
        <v>0</v>
      </c>
      <c r="AR20" s="233">
        <f t="shared" si="6"/>
        <v>0</v>
      </c>
      <c r="AS20" s="233">
        <f t="shared" si="6"/>
        <v>0</v>
      </c>
      <c r="AT20" s="233">
        <f t="shared" si="6"/>
        <v>0</v>
      </c>
      <c r="AU20" s="233">
        <f t="shared" si="6"/>
        <v>0</v>
      </c>
      <c r="AV20" s="233">
        <f t="shared" si="6"/>
        <v>0</v>
      </c>
      <c r="AW20" s="233">
        <f t="shared" si="6"/>
        <v>0</v>
      </c>
      <c r="AX20" s="233">
        <f t="shared" si="6"/>
        <v>0</v>
      </c>
      <c r="AY20" s="233">
        <f t="shared" ref="AY20:BH29" si="7">IF($I20=AY$2,$G20,0)*(1+$E$75)^AY$2</f>
        <v>0</v>
      </c>
      <c r="AZ20" s="233">
        <f t="shared" si="7"/>
        <v>0</v>
      </c>
      <c r="BA20" s="233">
        <f t="shared" si="7"/>
        <v>0</v>
      </c>
      <c r="BB20" s="233">
        <f t="shared" si="7"/>
        <v>0</v>
      </c>
      <c r="BC20" s="233">
        <f t="shared" si="7"/>
        <v>0</v>
      </c>
      <c r="BD20" s="233">
        <f t="shared" si="7"/>
        <v>0</v>
      </c>
      <c r="BE20" s="233">
        <f t="shared" si="7"/>
        <v>0</v>
      </c>
      <c r="BF20" s="233">
        <f t="shared" si="7"/>
        <v>0</v>
      </c>
      <c r="BG20" s="233">
        <f t="shared" si="7"/>
        <v>0</v>
      </c>
      <c r="BH20" s="233">
        <f t="shared" si="7"/>
        <v>0</v>
      </c>
      <c r="BI20" s="233">
        <f t="shared" ref="BI20:BN29" si="8">IF($I20=BI$2,$G20,0)*(1+$E$75)^BI$2</f>
        <v>0</v>
      </c>
      <c r="BJ20" s="233">
        <f t="shared" si="8"/>
        <v>0</v>
      </c>
      <c r="BK20" s="233">
        <f t="shared" si="8"/>
        <v>0</v>
      </c>
      <c r="BL20" s="233">
        <f t="shared" si="8"/>
        <v>0</v>
      </c>
      <c r="BM20" s="233">
        <f t="shared" si="8"/>
        <v>0</v>
      </c>
      <c r="BN20" s="233">
        <f t="shared" si="8"/>
        <v>0</v>
      </c>
      <c r="BO20" s="227"/>
    </row>
    <row r="21" spans="1:68" s="137" customFormat="1" ht="12" outlineLevel="2">
      <c r="A21" s="228">
        <v>2</v>
      </c>
      <c r="B21" s="137" t="s">
        <v>142</v>
      </c>
      <c r="C21" s="229" t="str">
        <f>VLOOKUP(B21,'Tab 4 - Infrastructure'!$B$7:$J$114,9,FALSE)</f>
        <v>N</v>
      </c>
      <c r="D21" s="138">
        <f>3*300000</f>
        <v>900000</v>
      </c>
      <c r="E21" s="137" t="str">
        <f>VLOOKUP(B21,'Tab 4 - Infrastructure'!$B$6:$D$114,3,FALSE)</f>
        <v>Greenfield</v>
      </c>
      <c r="F21" s="230">
        <f>VLOOKUP(B21,'Tab 4 - Infrastructure'!$B$7:$G$114,6,FALSE)</f>
        <v>0.50900000000000001</v>
      </c>
      <c r="G21" s="138">
        <f t="shared" si="1"/>
        <v>458100</v>
      </c>
      <c r="H21" s="138">
        <f t="shared" si="2"/>
        <v>441900</v>
      </c>
      <c r="I21" s="231">
        <v>5</v>
      </c>
      <c r="J21" s="232"/>
      <c r="K21" s="233">
        <f t="shared" si="3"/>
        <v>0</v>
      </c>
      <c r="L21" s="233">
        <f t="shared" si="3"/>
        <v>0</v>
      </c>
      <c r="M21" s="233">
        <f t="shared" si="3"/>
        <v>0</v>
      </c>
      <c r="N21" s="233">
        <f t="shared" si="3"/>
        <v>0</v>
      </c>
      <c r="O21" s="233">
        <f t="shared" si="3"/>
        <v>546185.07086009276</v>
      </c>
      <c r="P21" s="233">
        <f t="shared" si="3"/>
        <v>0</v>
      </c>
      <c r="Q21" s="233">
        <f t="shared" si="3"/>
        <v>0</v>
      </c>
      <c r="R21" s="233">
        <f t="shared" si="3"/>
        <v>0</v>
      </c>
      <c r="S21" s="233">
        <f t="shared" si="3"/>
        <v>0</v>
      </c>
      <c r="T21" s="233">
        <f t="shared" si="3"/>
        <v>0</v>
      </c>
      <c r="U21" s="233">
        <f t="shared" si="4"/>
        <v>0</v>
      </c>
      <c r="V21" s="233">
        <f t="shared" si="4"/>
        <v>0</v>
      </c>
      <c r="W21" s="233">
        <f t="shared" si="4"/>
        <v>0</v>
      </c>
      <c r="X21" s="233">
        <f t="shared" si="4"/>
        <v>0</v>
      </c>
      <c r="Y21" s="233">
        <f t="shared" si="4"/>
        <v>0</v>
      </c>
      <c r="Z21" s="233">
        <f t="shared" si="4"/>
        <v>0</v>
      </c>
      <c r="AA21" s="233">
        <f t="shared" si="4"/>
        <v>0</v>
      </c>
      <c r="AB21" s="233">
        <f t="shared" si="4"/>
        <v>0</v>
      </c>
      <c r="AC21" s="233">
        <f t="shared" si="4"/>
        <v>0</v>
      </c>
      <c r="AD21" s="233">
        <f t="shared" si="4"/>
        <v>0</v>
      </c>
      <c r="AE21" s="233">
        <f t="shared" si="5"/>
        <v>0</v>
      </c>
      <c r="AF21" s="233">
        <f t="shared" si="5"/>
        <v>0</v>
      </c>
      <c r="AG21" s="233">
        <f t="shared" si="5"/>
        <v>0</v>
      </c>
      <c r="AH21" s="233">
        <f t="shared" si="5"/>
        <v>0</v>
      </c>
      <c r="AI21" s="233">
        <f t="shared" si="5"/>
        <v>0</v>
      </c>
      <c r="AJ21" s="233">
        <f t="shared" si="5"/>
        <v>0</v>
      </c>
      <c r="AK21" s="233">
        <f t="shared" si="5"/>
        <v>0</v>
      </c>
      <c r="AL21" s="233">
        <f t="shared" si="5"/>
        <v>0</v>
      </c>
      <c r="AM21" s="233">
        <f t="shared" si="5"/>
        <v>0</v>
      </c>
      <c r="AN21" s="233">
        <f t="shared" si="5"/>
        <v>0</v>
      </c>
      <c r="AO21" s="233">
        <f t="shared" si="6"/>
        <v>0</v>
      </c>
      <c r="AP21" s="233">
        <f t="shared" si="6"/>
        <v>0</v>
      </c>
      <c r="AQ21" s="233">
        <f t="shared" si="6"/>
        <v>0</v>
      </c>
      <c r="AR21" s="233">
        <f t="shared" si="6"/>
        <v>0</v>
      </c>
      <c r="AS21" s="233">
        <f t="shared" si="6"/>
        <v>0</v>
      </c>
      <c r="AT21" s="233">
        <f t="shared" si="6"/>
        <v>0</v>
      </c>
      <c r="AU21" s="233">
        <f t="shared" si="6"/>
        <v>0</v>
      </c>
      <c r="AV21" s="233">
        <f t="shared" si="6"/>
        <v>0</v>
      </c>
      <c r="AW21" s="233">
        <f t="shared" si="6"/>
        <v>0</v>
      </c>
      <c r="AX21" s="233">
        <f t="shared" si="6"/>
        <v>0</v>
      </c>
      <c r="AY21" s="233">
        <f t="shared" si="7"/>
        <v>0</v>
      </c>
      <c r="AZ21" s="233">
        <f t="shared" si="7"/>
        <v>0</v>
      </c>
      <c r="BA21" s="233">
        <f t="shared" si="7"/>
        <v>0</v>
      </c>
      <c r="BB21" s="233">
        <f t="shared" si="7"/>
        <v>0</v>
      </c>
      <c r="BC21" s="233">
        <f t="shared" si="7"/>
        <v>0</v>
      </c>
      <c r="BD21" s="233">
        <f t="shared" si="7"/>
        <v>0</v>
      </c>
      <c r="BE21" s="233">
        <f t="shared" si="7"/>
        <v>0</v>
      </c>
      <c r="BF21" s="233">
        <f t="shared" si="7"/>
        <v>0</v>
      </c>
      <c r="BG21" s="233">
        <f t="shared" si="7"/>
        <v>0</v>
      </c>
      <c r="BH21" s="233">
        <f t="shared" si="7"/>
        <v>0</v>
      </c>
      <c r="BI21" s="233">
        <f t="shared" si="8"/>
        <v>0</v>
      </c>
      <c r="BJ21" s="233">
        <f t="shared" si="8"/>
        <v>0</v>
      </c>
      <c r="BK21" s="233">
        <f t="shared" si="8"/>
        <v>0</v>
      </c>
      <c r="BL21" s="233">
        <f t="shared" si="8"/>
        <v>0</v>
      </c>
      <c r="BM21" s="233">
        <f t="shared" si="8"/>
        <v>0</v>
      </c>
      <c r="BN21" s="233">
        <f t="shared" si="8"/>
        <v>0</v>
      </c>
      <c r="BO21" s="227"/>
    </row>
    <row r="22" spans="1:68" s="137" customFormat="1" ht="12" outlineLevel="2">
      <c r="A22" s="228">
        <v>3</v>
      </c>
      <c r="B22" s="137" t="s">
        <v>142</v>
      </c>
      <c r="C22" s="229" t="str">
        <f>VLOOKUP(B22,'Tab 4 - Infrastructure'!$B$7:$J$114,9,FALSE)</f>
        <v>N</v>
      </c>
      <c r="D22" s="138">
        <f t="shared" si="0"/>
        <v>900000</v>
      </c>
      <c r="E22" s="137" t="str">
        <f>VLOOKUP(B22,'Tab 4 - Infrastructure'!$B$6:$D$114,3,FALSE)</f>
        <v>Greenfield</v>
      </c>
      <c r="F22" s="230">
        <f>VLOOKUP(B22,'Tab 4 - Infrastructure'!$B$7:$G$114,6,FALSE)</f>
        <v>0.50900000000000001</v>
      </c>
      <c r="G22" s="138">
        <f t="shared" si="1"/>
        <v>458100</v>
      </c>
      <c r="H22" s="138">
        <f t="shared" si="2"/>
        <v>441900</v>
      </c>
      <c r="I22" s="231">
        <v>6</v>
      </c>
      <c r="J22" s="232"/>
      <c r="K22" s="233">
        <f t="shared" si="3"/>
        <v>0</v>
      </c>
      <c r="L22" s="233">
        <f t="shared" si="3"/>
        <v>0</v>
      </c>
      <c r="M22" s="233">
        <f t="shared" si="3"/>
        <v>0</v>
      </c>
      <c r="N22" s="233">
        <f t="shared" si="3"/>
        <v>0</v>
      </c>
      <c r="O22" s="233">
        <f t="shared" si="3"/>
        <v>0</v>
      </c>
      <c r="P22" s="233">
        <f t="shared" si="3"/>
        <v>565738.49639688421</v>
      </c>
      <c r="Q22" s="233">
        <f t="shared" si="3"/>
        <v>0</v>
      </c>
      <c r="R22" s="233">
        <f t="shared" si="3"/>
        <v>0</v>
      </c>
      <c r="S22" s="233">
        <f t="shared" si="3"/>
        <v>0</v>
      </c>
      <c r="T22" s="233">
        <f t="shared" si="3"/>
        <v>0</v>
      </c>
      <c r="U22" s="233">
        <f t="shared" si="4"/>
        <v>0</v>
      </c>
      <c r="V22" s="233">
        <f t="shared" si="4"/>
        <v>0</v>
      </c>
      <c r="W22" s="233">
        <f t="shared" si="4"/>
        <v>0</v>
      </c>
      <c r="X22" s="233">
        <f t="shared" si="4"/>
        <v>0</v>
      </c>
      <c r="Y22" s="233">
        <f t="shared" si="4"/>
        <v>0</v>
      </c>
      <c r="Z22" s="233">
        <f t="shared" si="4"/>
        <v>0</v>
      </c>
      <c r="AA22" s="233">
        <f t="shared" si="4"/>
        <v>0</v>
      </c>
      <c r="AB22" s="233">
        <f t="shared" si="4"/>
        <v>0</v>
      </c>
      <c r="AC22" s="233">
        <f t="shared" si="4"/>
        <v>0</v>
      </c>
      <c r="AD22" s="233">
        <f t="shared" si="4"/>
        <v>0</v>
      </c>
      <c r="AE22" s="233">
        <f t="shared" si="5"/>
        <v>0</v>
      </c>
      <c r="AF22" s="233">
        <f t="shared" si="5"/>
        <v>0</v>
      </c>
      <c r="AG22" s="233">
        <f t="shared" si="5"/>
        <v>0</v>
      </c>
      <c r="AH22" s="233">
        <f t="shared" si="5"/>
        <v>0</v>
      </c>
      <c r="AI22" s="233">
        <f t="shared" si="5"/>
        <v>0</v>
      </c>
      <c r="AJ22" s="233">
        <f t="shared" si="5"/>
        <v>0</v>
      </c>
      <c r="AK22" s="233">
        <f t="shared" si="5"/>
        <v>0</v>
      </c>
      <c r="AL22" s="233">
        <f t="shared" si="5"/>
        <v>0</v>
      </c>
      <c r="AM22" s="233">
        <f t="shared" si="5"/>
        <v>0</v>
      </c>
      <c r="AN22" s="233">
        <f t="shared" si="5"/>
        <v>0</v>
      </c>
      <c r="AO22" s="233">
        <f t="shared" si="6"/>
        <v>0</v>
      </c>
      <c r="AP22" s="233">
        <f t="shared" si="6"/>
        <v>0</v>
      </c>
      <c r="AQ22" s="233">
        <f t="shared" si="6"/>
        <v>0</v>
      </c>
      <c r="AR22" s="233">
        <f t="shared" si="6"/>
        <v>0</v>
      </c>
      <c r="AS22" s="233">
        <f t="shared" si="6"/>
        <v>0</v>
      </c>
      <c r="AT22" s="233">
        <f t="shared" si="6"/>
        <v>0</v>
      </c>
      <c r="AU22" s="233">
        <f t="shared" si="6"/>
        <v>0</v>
      </c>
      <c r="AV22" s="233">
        <f t="shared" si="6"/>
        <v>0</v>
      </c>
      <c r="AW22" s="233">
        <f t="shared" si="6"/>
        <v>0</v>
      </c>
      <c r="AX22" s="233">
        <f t="shared" si="6"/>
        <v>0</v>
      </c>
      <c r="AY22" s="233">
        <f t="shared" si="7"/>
        <v>0</v>
      </c>
      <c r="AZ22" s="233">
        <f t="shared" si="7"/>
        <v>0</v>
      </c>
      <c r="BA22" s="233">
        <f t="shared" si="7"/>
        <v>0</v>
      </c>
      <c r="BB22" s="233">
        <f t="shared" si="7"/>
        <v>0</v>
      </c>
      <c r="BC22" s="233">
        <f t="shared" si="7"/>
        <v>0</v>
      </c>
      <c r="BD22" s="233">
        <f t="shared" si="7"/>
        <v>0</v>
      </c>
      <c r="BE22" s="233">
        <f t="shared" si="7"/>
        <v>0</v>
      </c>
      <c r="BF22" s="233">
        <f t="shared" si="7"/>
        <v>0</v>
      </c>
      <c r="BG22" s="233">
        <f t="shared" si="7"/>
        <v>0</v>
      </c>
      <c r="BH22" s="233">
        <f t="shared" si="7"/>
        <v>0</v>
      </c>
      <c r="BI22" s="233">
        <f t="shared" si="8"/>
        <v>0</v>
      </c>
      <c r="BJ22" s="233">
        <f t="shared" si="8"/>
        <v>0</v>
      </c>
      <c r="BK22" s="233">
        <f t="shared" si="8"/>
        <v>0</v>
      </c>
      <c r="BL22" s="233">
        <f t="shared" si="8"/>
        <v>0</v>
      </c>
      <c r="BM22" s="233">
        <f t="shared" si="8"/>
        <v>0</v>
      </c>
      <c r="BN22" s="233">
        <f t="shared" si="8"/>
        <v>0</v>
      </c>
      <c r="BO22" s="227"/>
    </row>
    <row r="23" spans="1:68" s="137" customFormat="1" ht="12" outlineLevel="2">
      <c r="A23" s="228">
        <v>4</v>
      </c>
      <c r="B23" s="137" t="s">
        <v>142</v>
      </c>
      <c r="C23" s="229" t="str">
        <f>VLOOKUP(B23,'Tab 4 - Infrastructure'!$B$7:$J$114,9,FALSE)</f>
        <v>N</v>
      </c>
      <c r="D23" s="138">
        <f t="shared" si="0"/>
        <v>900000</v>
      </c>
      <c r="E23" s="137" t="str">
        <f>VLOOKUP(B23,'Tab 4 - Infrastructure'!$B$6:$D$114,3,FALSE)</f>
        <v>Greenfield</v>
      </c>
      <c r="F23" s="230">
        <f>VLOOKUP(B23,'Tab 4 - Infrastructure'!$B$7:$G$114,6,FALSE)</f>
        <v>0.50900000000000001</v>
      </c>
      <c r="G23" s="138">
        <f t="shared" si="1"/>
        <v>458100</v>
      </c>
      <c r="H23" s="138">
        <f t="shared" si="2"/>
        <v>441900</v>
      </c>
      <c r="I23" s="231">
        <v>7</v>
      </c>
      <c r="J23" s="232"/>
      <c r="K23" s="233">
        <f t="shared" si="3"/>
        <v>0</v>
      </c>
      <c r="L23" s="233">
        <f t="shared" si="3"/>
        <v>0</v>
      </c>
      <c r="M23" s="233">
        <f t="shared" si="3"/>
        <v>0</v>
      </c>
      <c r="N23" s="233">
        <f t="shared" si="3"/>
        <v>0</v>
      </c>
      <c r="O23" s="233">
        <f t="shared" si="3"/>
        <v>0</v>
      </c>
      <c r="P23" s="233">
        <f t="shared" si="3"/>
        <v>0</v>
      </c>
      <c r="Q23" s="233">
        <f t="shared" si="3"/>
        <v>585991.93456789257</v>
      </c>
      <c r="R23" s="233">
        <f t="shared" si="3"/>
        <v>0</v>
      </c>
      <c r="S23" s="233">
        <f t="shared" si="3"/>
        <v>0</v>
      </c>
      <c r="T23" s="233">
        <f t="shared" si="3"/>
        <v>0</v>
      </c>
      <c r="U23" s="233">
        <f t="shared" si="4"/>
        <v>0</v>
      </c>
      <c r="V23" s="233">
        <f t="shared" si="4"/>
        <v>0</v>
      </c>
      <c r="W23" s="233">
        <f t="shared" si="4"/>
        <v>0</v>
      </c>
      <c r="X23" s="233">
        <f t="shared" si="4"/>
        <v>0</v>
      </c>
      <c r="Y23" s="233">
        <f t="shared" si="4"/>
        <v>0</v>
      </c>
      <c r="Z23" s="233">
        <f t="shared" si="4"/>
        <v>0</v>
      </c>
      <c r="AA23" s="233">
        <f t="shared" si="4"/>
        <v>0</v>
      </c>
      <c r="AB23" s="233">
        <f t="shared" si="4"/>
        <v>0</v>
      </c>
      <c r="AC23" s="233">
        <f t="shared" si="4"/>
        <v>0</v>
      </c>
      <c r="AD23" s="233">
        <f t="shared" si="4"/>
        <v>0</v>
      </c>
      <c r="AE23" s="233">
        <f t="shared" si="5"/>
        <v>0</v>
      </c>
      <c r="AF23" s="233">
        <f t="shared" si="5"/>
        <v>0</v>
      </c>
      <c r="AG23" s="233">
        <f t="shared" si="5"/>
        <v>0</v>
      </c>
      <c r="AH23" s="233">
        <f t="shared" si="5"/>
        <v>0</v>
      </c>
      <c r="AI23" s="233">
        <f t="shared" si="5"/>
        <v>0</v>
      </c>
      <c r="AJ23" s="233">
        <f t="shared" si="5"/>
        <v>0</v>
      </c>
      <c r="AK23" s="233">
        <f t="shared" si="5"/>
        <v>0</v>
      </c>
      <c r="AL23" s="233">
        <f t="shared" si="5"/>
        <v>0</v>
      </c>
      <c r="AM23" s="233">
        <f t="shared" si="5"/>
        <v>0</v>
      </c>
      <c r="AN23" s="233">
        <f t="shared" si="5"/>
        <v>0</v>
      </c>
      <c r="AO23" s="233">
        <f t="shared" si="6"/>
        <v>0</v>
      </c>
      <c r="AP23" s="233">
        <f t="shared" si="6"/>
        <v>0</v>
      </c>
      <c r="AQ23" s="233">
        <f t="shared" si="6"/>
        <v>0</v>
      </c>
      <c r="AR23" s="233">
        <f t="shared" si="6"/>
        <v>0</v>
      </c>
      <c r="AS23" s="233">
        <f t="shared" si="6"/>
        <v>0</v>
      </c>
      <c r="AT23" s="233">
        <f t="shared" si="6"/>
        <v>0</v>
      </c>
      <c r="AU23" s="233">
        <f t="shared" si="6"/>
        <v>0</v>
      </c>
      <c r="AV23" s="233">
        <f t="shared" si="6"/>
        <v>0</v>
      </c>
      <c r="AW23" s="233">
        <f t="shared" si="6"/>
        <v>0</v>
      </c>
      <c r="AX23" s="233">
        <f t="shared" si="6"/>
        <v>0</v>
      </c>
      <c r="AY23" s="233">
        <f t="shared" si="7"/>
        <v>0</v>
      </c>
      <c r="AZ23" s="233">
        <f t="shared" si="7"/>
        <v>0</v>
      </c>
      <c r="BA23" s="233">
        <f t="shared" si="7"/>
        <v>0</v>
      </c>
      <c r="BB23" s="233">
        <f t="shared" si="7"/>
        <v>0</v>
      </c>
      <c r="BC23" s="233">
        <f t="shared" si="7"/>
        <v>0</v>
      </c>
      <c r="BD23" s="233">
        <f t="shared" si="7"/>
        <v>0</v>
      </c>
      <c r="BE23" s="233">
        <f t="shared" si="7"/>
        <v>0</v>
      </c>
      <c r="BF23" s="233">
        <f t="shared" si="7"/>
        <v>0</v>
      </c>
      <c r="BG23" s="233">
        <f t="shared" si="7"/>
        <v>0</v>
      </c>
      <c r="BH23" s="233">
        <f t="shared" si="7"/>
        <v>0</v>
      </c>
      <c r="BI23" s="233">
        <f t="shared" si="8"/>
        <v>0</v>
      </c>
      <c r="BJ23" s="233">
        <f t="shared" si="8"/>
        <v>0</v>
      </c>
      <c r="BK23" s="233">
        <f t="shared" si="8"/>
        <v>0</v>
      </c>
      <c r="BL23" s="233">
        <f t="shared" si="8"/>
        <v>0</v>
      </c>
      <c r="BM23" s="233">
        <f t="shared" si="8"/>
        <v>0</v>
      </c>
      <c r="BN23" s="233">
        <f t="shared" si="8"/>
        <v>0</v>
      </c>
      <c r="BO23" s="227"/>
    </row>
    <row r="24" spans="1:68" s="227" customFormat="1" ht="12" outlineLevel="2">
      <c r="A24" s="228">
        <v>5</v>
      </c>
      <c r="B24" s="137" t="s">
        <v>142</v>
      </c>
      <c r="C24" s="229" t="str">
        <f>VLOOKUP(B24,'Tab 4 - Infrastructure'!$B$7:$J$114,9,FALSE)</f>
        <v>N</v>
      </c>
      <c r="D24" s="138">
        <f t="shared" si="0"/>
        <v>900000</v>
      </c>
      <c r="E24" s="137" t="str">
        <f>VLOOKUP(B24,'Tab 4 - Infrastructure'!$B$6:$D$114,3,FALSE)</f>
        <v>Greenfield</v>
      </c>
      <c r="F24" s="230">
        <f>VLOOKUP(B24,'Tab 4 - Infrastructure'!$B$7:$G$114,6,FALSE)</f>
        <v>0.50900000000000001</v>
      </c>
      <c r="G24" s="138">
        <f t="shared" si="1"/>
        <v>458100</v>
      </c>
      <c r="H24" s="138">
        <f t="shared" si="2"/>
        <v>441900</v>
      </c>
      <c r="I24" s="231">
        <v>8</v>
      </c>
      <c r="J24" s="232"/>
      <c r="K24" s="233">
        <f t="shared" si="3"/>
        <v>0</v>
      </c>
      <c r="L24" s="233">
        <f t="shared" si="3"/>
        <v>0</v>
      </c>
      <c r="M24" s="233">
        <f t="shared" si="3"/>
        <v>0</v>
      </c>
      <c r="N24" s="233">
        <f t="shared" si="3"/>
        <v>0</v>
      </c>
      <c r="O24" s="233">
        <f t="shared" si="3"/>
        <v>0</v>
      </c>
      <c r="P24" s="233">
        <f t="shared" si="3"/>
        <v>0</v>
      </c>
      <c r="Q24" s="233">
        <f t="shared" si="3"/>
        <v>0</v>
      </c>
      <c r="R24" s="233">
        <f t="shared" si="3"/>
        <v>606970.44582542311</v>
      </c>
      <c r="S24" s="233">
        <f t="shared" si="3"/>
        <v>0</v>
      </c>
      <c r="T24" s="233">
        <f t="shared" si="3"/>
        <v>0</v>
      </c>
      <c r="U24" s="233">
        <f t="shared" si="4"/>
        <v>0</v>
      </c>
      <c r="V24" s="233">
        <f t="shared" si="4"/>
        <v>0</v>
      </c>
      <c r="W24" s="233">
        <f t="shared" si="4"/>
        <v>0</v>
      </c>
      <c r="X24" s="233">
        <f t="shared" si="4"/>
        <v>0</v>
      </c>
      <c r="Y24" s="233">
        <f t="shared" si="4"/>
        <v>0</v>
      </c>
      <c r="Z24" s="233">
        <f t="shared" si="4"/>
        <v>0</v>
      </c>
      <c r="AA24" s="233">
        <f t="shared" si="4"/>
        <v>0</v>
      </c>
      <c r="AB24" s="233">
        <f t="shared" si="4"/>
        <v>0</v>
      </c>
      <c r="AC24" s="233">
        <f t="shared" si="4"/>
        <v>0</v>
      </c>
      <c r="AD24" s="233">
        <f t="shared" si="4"/>
        <v>0</v>
      </c>
      <c r="AE24" s="233">
        <f t="shared" si="5"/>
        <v>0</v>
      </c>
      <c r="AF24" s="233">
        <f t="shared" si="5"/>
        <v>0</v>
      </c>
      <c r="AG24" s="233">
        <f t="shared" si="5"/>
        <v>0</v>
      </c>
      <c r="AH24" s="233">
        <f t="shared" si="5"/>
        <v>0</v>
      </c>
      <c r="AI24" s="233">
        <f t="shared" si="5"/>
        <v>0</v>
      </c>
      <c r="AJ24" s="233">
        <f t="shared" si="5"/>
        <v>0</v>
      </c>
      <c r="AK24" s="233">
        <f t="shared" si="5"/>
        <v>0</v>
      </c>
      <c r="AL24" s="233">
        <f t="shared" si="5"/>
        <v>0</v>
      </c>
      <c r="AM24" s="233">
        <f t="shared" si="5"/>
        <v>0</v>
      </c>
      <c r="AN24" s="233">
        <f t="shared" si="5"/>
        <v>0</v>
      </c>
      <c r="AO24" s="233">
        <f t="shared" si="6"/>
        <v>0</v>
      </c>
      <c r="AP24" s="233">
        <f t="shared" si="6"/>
        <v>0</v>
      </c>
      <c r="AQ24" s="233">
        <f t="shared" si="6"/>
        <v>0</v>
      </c>
      <c r="AR24" s="233">
        <f t="shared" si="6"/>
        <v>0</v>
      </c>
      <c r="AS24" s="233">
        <f t="shared" si="6"/>
        <v>0</v>
      </c>
      <c r="AT24" s="233">
        <f t="shared" si="6"/>
        <v>0</v>
      </c>
      <c r="AU24" s="233">
        <f t="shared" si="6"/>
        <v>0</v>
      </c>
      <c r="AV24" s="233">
        <f t="shared" si="6"/>
        <v>0</v>
      </c>
      <c r="AW24" s="233">
        <f t="shared" si="6"/>
        <v>0</v>
      </c>
      <c r="AX24" s="233">
        <f t="shared" si="6"/>
        <v>0</v>
      </c>
      <c r="AY24" s="233">
        <f t="shared" si="7"/>
        <v>0</v>
      </c>
      <c r="AZ24" s="233">
        <f t="shared" si="7"/>
        <v>0</v>
      </c>
      <c r="BA24" s="233">
        <f t="shared" si="7"/>
        <v>0</v>
      </c>
      <c r="BB24" s="233">
        <f t="shared" si="7"/>
        <v>0</v>
      </c>
      <c r="BC24" s="233">
        <f t="shared" si="7"/>
        <v>0</v>
      </c>
      <c r="BD24" s="233">
        <f t="shared" si="7"/>
        <v>0</v>
      </c>
      <c r="BE24" s="233">
        <f t="shared" si="7"/>
        <v>0</v>
      </c>
      <c r="BF24" s="233">
        <f t="shared" si="7"/>
        <v>0</v>
      </c>
      <c r="BG24" s="233">
        <f t="shared" si="7"/>
        <v>0</v>
      </c>
      <c r="BH24" s="233">
        <f t="shared" si="7"/>
        <v>0</v>
      </c>
      <c r="BI24" s="233">
        <f t="shared" si="8"/>
        <v>0</v>
      </c>
      <c r="BJ24" s="233">
        <f t="shared" si="8"/>
        <v>0</v>
      </c>
      <c r="BK24" s="233">
        <f t="shared" si="8"/>
        <v>0</v>
      </c>
      <c r="BL24" s="233">
        <f t="shared" si="8"/>
        <v>0</v>
      </c>
      <c r="BM24" s="233">
        <f t="shared" si="8"/>
        <v>0</v>
      </c>
      <c r="BN24" s="233">
        <f t="shared" si="8"/>
        <v>0</v>
      </c>
      <c r="BP24" s="137"/>
    </row>
    <row r="25" spans="1:68" s="227" customFormat="1" ht="12" outlineLevel="2">
      <c r="A25" s="228">
        <v>6</v>
      </c>
      <c r="B25" s="137" t="s">
        <v>142</v>
      </c>
      <c r="C25" s="229" t="str">
        <f>VLOOKUP(B25,'Tab 4 - Infrastructure'!$B$7:$J$114,9,FALSE)</f>
        <v>N</v>
      </c>
      <c r="D25" s="138">
        <f t="shared" si="0"/>
        <v>900000</v>
      </c>
      <c r="E25" s="137" t="str">
        <f>VLOOKUP(B25,'Tab 4 - Infrastructure'!$B$6:$D$114,3,FALSE)</f>
        <v>Greenfield</v>
      </c>
      <c r="F25" s="230">
        <f>VLOOKUP(B25,'Tab 4 - Infrastructure'!$B$7:$G$114,6,FALSE)</f>
        <v>0.50900000000000001</v>
      </c>
      <c r="G25" s="138">
        <f t="shared" si="1"/>
        <v>458100</v>
      </c>
      <c r="H25" s="138">
        <f t="shared" si="2"/>
        <v>441900</v>
      </c>
      <c r="I25" s="231">
        <v>9</v>
      </c>
      <c r="J25" s="232"/>
      <c r="K25" s="233">
        <f t="shared" si="3"/>
        <v>0</v>
      </c>
      <c r="L25" s="233">
        <f t="shared" si="3"/>
        <v>0</v>
      </c>
      <c r="M25" s="233">
        <f t="shared" si="3"/>
        <v>0</v>
      </c>
      <c r="N25" s="233">
        <f t="shared" si="3"/>
        <v>0</v>
      </c>
      <c r="O25" s="233">
        <f t="shared" si="3"/>
        <v>0</v>
      </c>
      <c r="P25" s="233">
        <f t="shared" si="3"/>
        <v>0</v>
      </c>
      <c r="Q25" s="233">
        <f t="shared" si="3"/>
        <v>0</v>
      </c>
      <c r="R25" s="233">
        <f t="shared" si="3"/>
        <v>0</v>
      </c>
      <c r="S25" s="233">
        <f t="shared" si="3"/>
        <v>628699.98778597335</v>
      </c>
      <c r="T25" s="233">
        <f t="shared" si="3"/>
        <v>0</v>
      </c>
      <c r="U25" s="233">
        <f t="shared" si="4"/>
        <v>0</v>
      </c>
      <c r="V25" s="233">
        <f t="shared" si="4"/>
        <v>0</v>
      </c>
      <c r="W25" s="233">
        <f t="shared" si="4"/>
        <v>0</v>
      </c>
      <c r="X25" s="233">
        <f t="shared" si="4"/>
        <v>0</v>
      </c>
      <c r="Y25" s="233">
        <f t="shared" si="4"/>
        <v>0</v>
      </c>
      <c r="Z25" s="233">
        <f t="shared" si="4"/>
        <v>0</v>
      </c>
      <c r="AA25" s="233">
        <f t="shared" si="4"/>
        <v>0</v>
      </c>
      <c r="AB25" s="233">
        <f t="shared" si="4"/>
        <v>0</v>
      </c>
      <c r="AC25" s="233">
        <f t="shared" si="4"/>
        <v>0</v>
      </c>
      <c r="AD25" s="233">
        <f t="shared" si="4"/>
        <v>0</v>
      </c>
      <c r="AE25" s="233">
        <f t="shared" si="5"/>
        <v>0</v>
      </c>
      <c r="AF25" s="233">
        <f t="shared" si="5"/>
        <v>0</v>
      </c>
      <c r="AG25" s="233">
        <f t="shared" si="5"/>
        <v>0</v>
      </c>
      <c r="AH25" s="233">
        <f t="shared" si="5"/>
        <v>0</v>
      </c>
      <c r="AI25" s="233">
        <f t="shared" si="5"/>
        <v>0</v>
      </c>
      <c r="AJ25" s="233">
        <f t="shared" si="5"/>
        <v>0</v>
      </c>
      <c r="AK25" s="233">
        <f t="shared" si="5"/>
        <v>0</v>
      </c>
      <c r="AL25" s="233">
        <f t="shared" si="5"/>
        <v>0</v>
      </c>
      <c r="AM25" s="233">
        <f t="shared" si="5"/>
        <v>0</v>
      </c>
      <c r="AN25" s="233">
        <f t="shared" si="5"/>
        <v>0</v>
      </c>
      <c r="AO25" s="233">
        <f t="shared" si="6"/>
        <v>0</v>
      </c>
      <c r="AP25" s="233">
        <f t="shared" si="6"/>
        <v>0</v>
      </c>
      <c r="AQ25" s="233">
        <f t="shared" si="6"/>
        <v>0</v>
      </c>
      <c r="AR25" s="233">
        <f t="shared" si="6"/>
        <v>0</v>
      </c>
      <c r="AS25" s="233">
        <f t="shared" si="6"/>
        <v>0</v>
      </c>
      <c r="AT25" s="233">
        <f t="shared" si="6"/>
        <v>0</v>
      </c>
      <c r="AU25" s="233">
        <f t="shared" si="6"/>
        <v>0</v>
      </c>
      <c r="AV25" s="233">
        <f t="shared" si="6"/>
        <v>0</v>
      </c>
      <c r="AW25" s="233">
        <f t="shared" si="6"/>
        <v>0</v>
      </c>
      <c r="AX25" s="233">
        <f t="shared" si="6"/>
        <v>0</v>
      </c>
      <c r="AY25" s="233">
        <f t="shared" si="7"/>
        <v>0</v>
      </c>
      <c r="AZ25" s="233">
        <f t="shared" si="7"/>
        <v>0</v>
      </c>
      <c r="BA25" s="233">
        <f t="shared" si="7"/>
        <v>0</v>
      </c>
      <c r="BB25" s="233">
        <f t="shared" si="7"/>
        <v>0</v>
      </c>
      <c r="BC25" s="233">
        <f t="shared" si="7"/>
        <v>0</v>
      </c>
      <c r="BD25" s="233">
        <f t="shared" si="7"/>
        <v>0</v>
      </c>
      <c r="BE25" s="233">
        <f t="shared" si="7"/>
        <v>0</v>
      </c>
      <c r="BF25" s="233">
        <f t="shared" si="7"/>
        <v>0</v>
      </c>
      <c r="BG25" s="233">
        <f t="shared" si="7"/>
        <v>0</v>
      </c>
      <c r="BH25" s="233">
        <f t="shared" si="7"/>
        <v>0</v>
      </c>
      <c r="BI25" s="233">
        <f t="shared" si="8"/>
        <v>0</v>
      </c>
      <c r="BJ25" s="233">
        <f t="shared" si="8"/>
        <v>0</v>
      </c>
      <c r="BK25" s="233">
        <f t="shared" si="8"/>
        <v>0</v>
      </c>
      <c r="BL25" s="233">
        <f t="shared" si="8"/>
        <v>0</v>
      </c>
      <c r="BM25" s="233">
        <f t="shared" si="8"/>
        <v>0</v>
      </c>
      <c r="BN25" s="233">
        <f t="shared" si="8"/>
        <v>0</v>
      </c>
      <c r="BP25" s="137"/>
    </row>
    <row r="26" spans="1:68" s="227" customFormat="1" ht="12" outlineLevel="2">
      <c r="A26" s="228">
        <v>7</v>
      </c>
      <c r="B26" s="137" t="s">
        <v>142</v>
      </c>
      <c r="C26" s="229" t="str">
        <f>VLOOKUP(B26,'Tab 4 - Infrastructure'!$B$7:$J$114,9,FALSE)</f>
        <v>N</v>
      </c>
      <c r="D26" s="138">
        <f t="shared" si="0"/>
        <v>900000</v>
      </c>
      <c r="E26" s="137" t="str">
        <f>VLOOKUP(B26,'Tab 4 - Infrastructure'!$B$6:$D$114,3,FALSE)</f>
        <v>Greenfield</v>
      </c>
      <c r="F26" s="230">
        <f>VLOOKUP(B26,'Tab 4 - Infrastructure'!$B$7:$G$114,6,FALSE)</f>
        <v>0.50900000000000001</v>
      </c>
      <c r="G26" s="138">
        <f t="shared" si="1"/>
        <v>458100</v>
      </c>
      <c r="H26" s="138">
        <f t="shared" si="2"/>
        <v>441900</v>
      </c>
      <c r="I26" s="231">
        <v>10</v>
      </c>
      <c r="J26" s="232"/>
      <c r="K26" s="233">
        <f t="shared" si="3"/>
        <v>0</v>
      </c>
      <c r="L26" s="233">
        <f t="shared" si="3"/>
        <v>0</v>
      </c>
      <c r="M26" s="233">
        <f t="shared" si="3"/>
        <v>0</v>
      </c>
      <c r="N26" s="233">
        <f t="shared" si="3"/>
        <v>0</v>
      </c>
      <c r="O26" s="233">
        <f t="shared" si="3"/>
        <v>0</v>
      </c>
      <c r="P26" s="233">
        <f t="shared" si="3"/>
        <v>0</v>
      </c>
      <c r="Q26" s="233">
        <f t="shared" si="3"/>
        <v>0</v>
      </c>
      <c r="R26" s="233">
        <f t="shared" si="3"/>
        <v>0</v>
      </c>
      <c r="S26" s="233">
        <f t="shared" si="3"/>
        <v>0</v>
      </c>
      <c r="T26" s="233">
        <f t="shared" si="3"/>
        <v>651207.4473487112</v>
      </c>
      <c r="U26" s="233">
        <f t="shared" si="4"/>
        <v>0</v>
      </c>
      <c r="V26" s="233">
        <f t="shared" si="4"/>
        <v>0</v>
      </c>
      <c r="W26" s="233">
        <f t="shared" si="4"/>
        <v>0</v>
      </c>
      <c r="X26" s="233">
        <f t="shared" si="4"/>
        <v>0</v>
      </c>
      <c r="Y26" s="233">
        <f t="shared" si="4"/>
        <v>0</v>
      </c>
      <c r="Z26" s="233">
        <f t="shared" si="4"/>
        <v>0</v>
      </c>
      <c r="AA26" s="233">
        <f t="shared" si="4"/>
        <v>0</v>
      </c>
      <c r="AB26" s="233">
        <f t="shared" si="4"/>
        <v>0</v>
      </c>
      <c r="AC26" s="233">
        <f t="shared" si="4"/>
        <v>0</v>
      </c>
      <c r="AD26" s="233">
        <f t="shared" si="4"/>
        <v>0</v>
      </c>
      <c r="AE26" s="233">
        <f t="shared" si="5"/>
        <v>0</v>
      </c>
      <c r="AF26" s="233">
        <f t="shared" si="5"/>
        <v>0</v>
      </c>
      <c r="AG26" s="233">
        <f t="shared" si="5"/>
        <v>0</v>
      </c>
      <c r="AH26" s="233">
        <f t="shared" si="5"/>
        <v>0</v>
      </c>
      <c r="AI26" s="233">
        <f t="shared" si="5"/>
        <v>0</v>
      </c>
      <c r="AJ26" s="233">
        <f t="shared" si="5"/>
        <v>0</v>
      </c>
      <c r="AK26" s="233">
        <f t="shared" si="5"/>
        <v>0</v>
      </c>
      <c r="AL26" s="233">
        <f t="shared" si="5"/>
        <v>0</v>
      </c>
      <c r="AM26" s="233">
        <f t="shared" si="5"/>
        <v>0</v>
      </c>
      <c r="AN26" s="233">
        <f t="shared" si="5"/>
        <v>0</v>
      </c>
      <c r="AO26" s="233">
        <f t="shared" si="6"/>
        <v>0</v>
      </c>
      <c r="AP26" s="233">
        <f t="shared" si="6"/>
        <v>0</v>
      </c>
      <c r="AQ26" s="233">
        <f t="shared" si="6"/>
        <v>0</v>
      </c>
      <c r="AR26" s="233">
        <f t="shared" si="6"/>
        <v>0</v>
      </c>
      <c r="AS26" s="233">
        <f t="shared" si="6"/>
        <v>0</v>
      </c>
      <c r="AT26" s="233">
        <f t="shared" si="6"/>
        <v>0</v>
      </c>
      <c r="AU26" s="233">
        <f t="shared" si="6"/>
        <v>0</v>
      </c>
      <c r="AV26" s="233">
        <f t="shared" si="6"/>
        <v>0</v>
      </c>
      <c r="AW26" s="233">
        <f t="shared" si="6"/>
        <v>0</v>
      </c>
      <c r="AX26" s="233">
        <f t="shared" si="6"/>
        <v>0</v>
      </c>
      <c r="AY26" s="233">
        <f t="shared" si="7"/>
        <v>0</v>
      </c>
      <c r="AZ26" s="233">
        <f t="shared" si="7"/>
        <v>0</v>
      </c>
      <c r="BA26" s="233">
        <f t="shared" si="7"/>
        <v>0</v>
      </c>
      <c r="BB26" s="233">
        <f t="shared" si="7"/>
        <v>0</v>
      </c>
      <c r="BC26" s="233">
        <f t="shared" si="7"/>
        <v>0</v>
      </c>
      <c r="BD26" s="233">
        <f t="shared" si="7"/>
        <v>0</v>
      </c>
      <c r="BE26" s="233">
        <f t="shared" si="7"/>
        <v>0</v>
      </c>
      <c r="BF26" s="233">
        <f t="shared" si="7"/>
        <v>0</v>
      </c>
      <c r="BG26" s="233">
        <f t="shared" si="7"/>
        <v>0</v>
      </c>
      <c r="BH26" s="233">
        <f t="shared" si="7"/>
        <v>0</v>
      </c>
      <c r="BI26" s="233">
        <f t="shared" si="8"/>
        <v>0</v>
      </c>
      <c r="BJ26" s="233">
        <f t="shared" si="8"/>
        <v>0</v>
      </c>
      <c r="BK26" s="233">
        <f t="shared" si="8"/>
        <v>0</v>
      </c>
      <c r="BL26" s="233">
        <f t="shared" si="8"/>
        <v>0</v>
      </c>
      <c r="BM26" s="233">
        <f t="shared" si="8"/>
        <v>0</v>
      </c>
      <c r="BN26" s="233">
        <f t="shared" si="8"/>
        <v>0</v>
      </c>
      <c r="BP26" s="137"/>
    </row>
    <row r="27" spans="1:68" s="227" customFormat="1" ht="12" outlineLevel="2">
      <c r="A27" s="228">
        <v>8</v>
      </c>
      <c r="B27" s="137" t="s">
        <v>142</v>
      </c>
      <c r="C27" s="229" t="str">
        <f>VLOOKUP(B27,'Tab 4 - Infrastructure'!$B$7:$J$114,9,FALSE)</f>
        <v>N</v>
      </c>
      <c r="D27" s="138">
        <f t="shared" si="0"/>
        <v>900000</v>
      </c>
      <c r="E27" s="137" t="str">
        <f>VLOOKUP(B27,'Tab 4 - Infrastructure'!$B$6:$D$114,3,FALSE)</f>
        <v>Greenfield</v>
      </c>
      <c r="F27" s="230">
        <f>VLOOKUP(B27,'Tab 4 - Infrastructure'!$B$7:$G$114,6,FALSE)</f>
        <v>0.50900000000000001</v>
      </c>
      <c r="G27" s="138">
        <f t="shared" si="1"/>
        <v>458100</v>
      </c>
      <c r="H27" s="138">
        <f t="shared" si="2"/>
        <v>441900</v>
      </c>
      <c r="I27" s="231">
        <v>11</v>
      </c>
      <c r="J27" s="232"/>
      <c r="K27" s="233">
        <f t="shared" si="3"/>
        <v>0</v>
      </c>
      <c r="L27" s="233">
        <f t="shared" si="3"/>
        <v>0</v>
      </c>
      <c r="M27" s="233">
        <f t="shared" si="3"/>
        <v>0</v>
      </c>
      <c r="N27" s="233">
        <f t="shared" si="3"/>
        <v>0</v>
      </c>
      <c r="O27" s="233">
        <f t="shared" si="3"/>
        <v>0</v>
      </c>
      <c r="P27" s="233">
        <f t="shared" si="3"/>
        <v>0</v>
      </c>
      <c r="Q27" s="233">
        <f t="shared" si="3"/>
        <v>0</v>
      </c>
      <c r="R27" s="233">
        <f t="shared" si="3"/>
        <v>0</v>
      </c>
      <c r="S27" s="233">
        <f t="shared" si="3"/>
        <v>0</v>
      </c>
      <c r="T27" s="233">
        <f t="shared" si="3"/>
        <v>0</v>
      </c>
      <c r="U27" s="233">
        <f t="shared" si="4"/>
        <v>674520.67396379507</v>
      </c>
      <c r="V27" s="233">
        <f t="shared" si="4"/>
        <v>0</v>
      </c>
      <c r="W27" s="233">
        <f t="shared" si="4"/>
        <v>0</v>
      </c>
      <c r="X27" s="233">
        <f t="shared" si="4"/>
        <v>0</v>
      </c>
      <c r="Y27" s="233">
        <f t="shared" si="4"/>
        <v>0</v>
      </c>
      <c r="Z27" s="233">
        <f t="shared" si="4"/>
        <v>0</v>
      </c>
      <c r="AA27" s="233">
        <f t="shared" si="4"/>
        <v>0</v>
      </c>
      <c r="AB27" s="233">
        <f t="shared" si="4"/>
        <v>0</v>
      </c>
      <c r="AC27" s="233">
        <f t="shared" si="4"/>
        <v>0</v>
      </c>
      <c r="AD27" s="233">
        <f t="shared" si="4"/>
        <v>0</v>
      </c>
      <c r="AE27" s="233">
        <f t="shared" si="5"/>
        <v>0</v>
      </c>
      <c r="AF27" s="233">
        <f t="shared" si="5"/>
        <v>0</v>
      </c>
      <c r="AG27" s="233">
        <f t="shared" si="5"/>
        <v>0</v>
      </c>
      <c r="AH27" s="233">
        <f t="shared" si="5"/>
        <v>0</v>
      </c>
      <c r="AI27" s="233">
        <f t="shared" si="5"/>
        <v>0</v>
      </c>
      <c r="AJ27" s="233">
        <f t="shared" si="5"/>
        <v>0</v>
      </c>
      <c r="AK27" s="233">
        <f t="shared" si="5"/>
        <v>0</v>
      </c>
      <c r="AL27" s="233">
        <f t="shared" si="5"/>
        <v>0</v>
      </c>
      <c r="AM27" s="233">
        <f t="shared" si="5"/>
        <v>0</v>
      </c>
      <c r="AN27" s="233">
        <f t="shared" si="5"/>
        <v>0</v>
      </c>
      <c r="AO27" s="233">
        <f t="shared" si="6"/>
        <v>0</v>
      </c>
      <c r="AP27" s="233">
        <f t="shared" si="6"/>
        <v>0</v>
      </c>
      <c r="AQ27" s="233">
        <f t="shared" si="6"/>
        <v>0</v>
      </c>
      <c r="AR27" s="233">
        <f t="shared" si="6"/>
        <v>0</v>
      </c>
      <c r="AS27" s="233">
        <f t="shared" si="6"/>
        <v>0</v>
      </c>
      <c r="AT27" s="233">
        <f t="shared" si="6"/>
        <v>0</v>
      </c>
      <c r="AU27" s="233">
        <f t="shared" si="6"/>
        <v>0</v>
      </c>
      <c r="AV27" s="233">
        <f t="shared" si="6"/>
        <v>0</v>
      </c>
      <c r="AW27" s="233">
        <f t="shared" si="6"/>
        <v>0</v>
      </c>
      <c r="AX27" s="233">
        <f t="shared" si="6"/>
        <v>0</v>
      </c>
      <c r="AY27" s="233">
        <f t="shared" si="7"/>
        <v>0</v>
      </c>
      <c r="AZ27" s="233">
        <f t="shared" si="7"/>
        <v>0</v>
      </c>
      <c r="BA27" s="233">
        <f t="shared" si="7"/>
        <v>0</v>
      </c>
      <c r="BB27" s="233">
        <f t="shared" si="7"/>
        <v>0</v>
      </c>
      <c r="BC27" s="233">
        <f t="shared" si="7"/>
        <v>0</v>
      </c>
      <c r="BD27" s="233">
        <f t="shared" si="7"/>
        <v>0</v>
      </c>
      <c r="BE27" s="233">
        <f t="shared" si="7"/>
        <v>0</v>
      </c>
      <c r="BF27" s="233">
        <f t="shared" si="7"/>
        <v>0</v>
      </c>
      <c r="BG27" s="233">
        <f t="shared" si="7"/>
        <v>0</v>
      </c>
      <c r="BH27" s="233">
        <f t="shared" si="7"/>
        <v>0</v>
      </c>
      <c r="BI27" s="233">
        <f t="shared" si="8"/>
        <v>0</v>
      </c>
      <c r="BJ27" s="233">
        <f t="shared" si="8"/>
        <v>0</v>
      </c>
      <c r="BK27" s="233">
        <f t="shared" si="8"/>
        <v>0</v>
      </c>
      <c r="BL27" s="233">
        <f t="shared" si="8"/>
        <v>0</v>
      </c>
      <c r="BM27" s="233">
        <f t="shared" si="8"/>
        <v>0</v>
      </c>
      <c r="BN27" s="233">
        <f t="shared" si="8"/>
        <v>0</v>
      </c>
      <c r="BP27" s="137"/>
    </row>
    <row r="28" spans="1:68" s="227" customFormat="1" ht="12" outlineLevel="2">
      <c r="A28" s="228">
        <v>9</v>
      </c>
      <c r="B28" s="137" t="s">
        <v>142</v>
      </c>
      <c r="C28" s="229" t="str">
        <f>VLOOKUP(B28,'Tab 4 - Infrastructure'!$B$7:$J$114,9,FALSE)</f>
        <v>N</v>
      </c>
      <c r="D28" s="138">
        <f t="shared" si="0"/>
        <v>900000</v>
      </c>
      <c r="E28" s="137" t="str">
        <f>VLOOKUP(B28,'Tab 4 - Infrastructure'!$B$6:$D$114,3,FALSE)</f>
        <v>Greenfield</v>
      </c>
      <c r="F28" s="230">
        <f>VLOOKUP(B28,'Tab 4 - Infrastructure'!$B$7:$G$114,6,FALSE)</f>
        <v>0.50900000000000001</v>
      </c>
      <c r="G28" s="138">
        <f t="shared" si="1"/>
        <v>458100</v>
      </c>
      <c r="H28" s="138">
        <f t="shared" si="2"/>
        <v>441900</v>
      </c>
      <c r="I28" s="231">
        <v>12</v>
      </c>
      <c r="J28" s="232"/>
      <c r="K28" s="233">
        <f t="shared" si="3"/>
        <v>0</v>
      </c>
      <c r="L28" s="233">
        <f t="shared" si="3"/>
        <v>0</v>
      </c>
      <c r="M28" s="233">
        <f t="shared" si="3"/>
        <v>0</v>
      </c>
      <c r="N28" s="233">
        <f t="shared" si="3"/>
        <v>0</v>
      </c>
      <c r="O28" s="233">
        <f t="shared" si="3"/>
        <v>0</v>
      </c>
      <c r="P28" s="233">
        <f t="shared" si="3"/>
        <v>0</v>
      </c>
      <c r="Q28" s="233">
        <f t="shared" si="3"/>
        <v>0</v>
      </c>
      <c r="R28" s="233">
        <f t="shared" si="3"/>
        <v>0</v>
      </c>
      <c r="S28" s="233">
        <f t="shared" si="3"/>
        <v>0</v>
      </c>
      <c r="T28" s="233">
        <f t="shared" si="3"/>
        <v>0</v>
      </c>
      <c r="U28" s="233">
        <f t="shared" si="4"/>
        <v>0</v>
      </c>
      <c r="V28" s="233">
        <f t="shared" si="4"/>
        <v>698668.51409169892</v>
      </c>
      <c r="W28" s="233">
        <f t="shared" si="4"/>
        <v>0</v>
      </c>
      <c r="X28" s="233">
        <f t="shared" si="4"/>
        <v>0</v>
      </c>
      <c r="Y28" s="233">
        <f t="shared" si="4"/>
        <v>0</v>
      </c>
      <c r="Z28" s="233">
        <f t="shared" si="4"/>
        <v>0</v>
      </c>
      <c r="AA28" s="233">
        <f t="shared" si="4"/>
        <v>0</v>
      </c>
      <c r="AB28" s="233">
        <f t="shared" si="4"/>
        <v>0</v>
      </c>
      <c r="AC28" s="233">
        <f t="shared" si="4"/>
        <v>0</v>
      </c>
      <c r="AD28" s="233">
        <f t="shared" si="4"/>
        <v>0</v>
      </c>
      <c r="AE28" s="233">
        <f t="shared" si="5"/>
        <v>0</v>
      </c>
      <c r="AF28" s="233">
        <f t="shared" si="5"/>
        <v>0</v>
      </c>
      <c r="AG28" s="233">
        <f t="shared" si="5"/>
        <v>0</v>
      </c>
      <c r="AH28" s="233">
        <f t="shared" si="5"/>
        <v>0</v>
      </c>
      <c r="AI28" s="233">
        <f t="shared" si="5"/>
        <v>0</v>
      </c>
      <c r="AJ28" s="233">
        <f t="shared" si="5"/>
        <v>0</v>
      </c>
      <c r="AK28" s="233">
        <f t="shared" si="5"/>
        <v>0</v>
      </c>
      <c r="AL28" s="233">
        <f t="shared" si="5"/>
        <v>0</v>
      </c>
      <c r="AM28" s="233">
        <f t="shared" si="5"/>
        <v>0</v>
      </c>
      <c r="AN28" s="233">
        <f t="shared" si="5"/>
        <v>0</v>
      </c>
      <c r="AO28" s="233">
        <f t="shared" si="6"/>
        <v>0</v>
      </c>
      <c r="AP28" s="233">
        <f t="shared" si="6"/>
        <v>0</v>
      </c>
      <c r="AQ28" s="233">
        <f t="shared" si="6"/>
        <v>0</v>
      </c>
      <c r="AR28" s="233">
        <f t="shared" si="6"/>
        <v>0</v>
      </c>
      <c r="AS28" s="233">
        <f t="shared" si="6"/>
        <v>0</v>
      </c>
      <c r="AT28" s="233">
        <f t="shared" si="6"/>
        <v>0</v>
      </c>
      <c r="AU28" s="233">
        <f t="shared" si="6"/>
        <v>0</v>
      </c>
      <c r="AV28" s="233">
        <f t="shared" si="6"/>
        <v>0</v>
      </c>
      <c r="AW28" s="233">
        <f t="shared" si="6"/>
        <v>0</v>
      </c>
      <c r="AX28" s="233">
        <f t="shared" si="6"/>
        <v>0</v>
      </c>
      <c r="AY28" s="233">
        <f t="shared" si="7"/>
        <v>0</v>
      </c>
      <c r="AZ28" s="233">
        <f t="shared" si="7"/>
        <v>0</v>
      </c>
      <c r="BA28" s="233">
        <f t="shared" si="7"/>
        <v>0</v>
      </c>
      <c r="BB28" s="233">
        <f t="shared" si="7"/>
        <v>0</v>
      </c>
      <c r="BC28" s="233">
        <f t="shared" si="7"/>
        <v>0</v>
      </c>
      <c r="BD28" s="233">
        <f t="shared" si="7"/>
        <v>0</v>
      </c>
      <c r="BE28" s="233">
        <f t="shared" si="7"/>
        <v>0</v>
      </c>
      <c r="BF28" s="233">
        <f t="shared" si="7"/>
        <v>0</v>
      </c>
      <c r="BG28" s="233">
        <f t="shared" si="7"/>
        <v>0</v>
      </c>
      <c r="BH28" s="233">
        <f t="shared" si="7"/>
        <v>0</v>
      </c>
      <c r="BI28" s="233">
        <f t="shared" si="8"/>
        <v>0</v>
      </c>
      <c r="BJ28" s="233">
        <f t="shared" si="8"/>
        <v>0</v>
      </c>
      <c r="BK28" s="233">
        <f t="shared" si="8"/>
        <v>0</v>
      </c>
      <c r="BL28" s="233">
        <f t="shared" si="8"/>
        <v>0</v>
      </c>
      <c r="BM28" s="233">
        <f t="shared" si="8"/>
        <v>0</v>
      </c>
      <c r="BN28" s="233">
        <f t="shared" si="8"/>
        <v>0</v>
      </c>
      <c r="BP28" s="137"/>
    </row>
    <row r="29" spans="1:68" s="227" customFormat="1" ht="12" outlineLevel="2">
      <c r="A29" s="228">
        <v>10</v>
      </c>
      <c r="B29" s="137" t="s">
        <v>142</v>
      </c>
      <c r="C29" s="229" t="str">
        <f>VLOOKUP(B29,'Tab 4 - Infrastructure'!$B$7:$J$114,9,FALSE)</f>
        <v>N</v>
      </c>
      <c r="D29" s="138">
        <f t="shared" si="0"/>
        <v>900000</v>
      </c>
      <c r="E29" s="137" t="str">
        <f>VLOOKUP(B29,'Tab 4 - Infrastructure'!$B$6:$D$114,3,FALSE)</f>
        <v>Greenfield</v>
      </c>
      <c r="F29" s="230">
        <f>VLOOKUP(B29,'Tab 4 - Infrastructure'!$B$7:$G$114,6,FALSE)</f>
        <v>0.50900000000000001</v>
      </c>
      <c r="G29" s="138">
        <f t="shared" si="1"/>
        <v>458100</v>
      </c>
      <c r="H29" s="138">
        <f t="shared" si="2"/>
        <v>441900</v>
      </c>
      <c r="I29" s="231">
        <v>13</v>
      </c>
      <c r="J29" s="232"/>
      <c r="K29" s="233">
        <f t="shared" si="3"/>
        <v>0</v>
      </c>
      <c r="L29" s="233">
        <f t="shared" si="3"/>
        <v>0</v>
      </c>
      <c r="M29" s="233">
        <f t="shared" si="3"/>
        <v>0</v>
      </c>
      <c r="N29" s="233">
        <f t="shared" si="3"/>
        <v>0</v>
      </c>
      <c r="O29" s="233">
        <f t="shared" si="3"/>
        <v>0</v>
      </c>
      <c r="P29" s="233">
        <f t="shared" si="3"/>
        <v>0</v>
      </c>
      <c r="Q29" s="233">
        <f t="shared" si="3"/>
        <v>0</v>
      </c>
      <c r="R29" s="233">
        <f t="shared" si="3"/>
        <v>0</v>
      </c>
      <c r="S29" s="233">
        <f t="shared" si="3"/>
        <v>0</v>
      </c>
      <c r="T29" s="233">
        <f t="shared" si="3"/>
        <v>0</v>
      </c>
      <c r="U29" s="233">
        <f t="shared" si="4"/>
        <v>0</v>
      </c>
      <c r="V29" s="233">
        <f t="shared" si="4"/>
        <v>0</v>
      </c>
      <c r="W29" s="233">
        <f t="shared" si="4"/>
        <v>723680.8468961817</v>
      </c>
      <c r="X29" s="233">
        <f t="shared" si="4"/>
        <v>0</v>
      </c>
      <c r="Y29" s="233">
        <f t="shared" si="4"/>
        <v>0</v>
      </c>
      <c r="Z29" s="233">
        <f t="shared" si="4"/>
        <v>0</v>
      </c>
      <c r="AA29" s="233">
        <f t="shared" si="4"/>
        <v>0</v>
      </c>
      <c r="AB29" s="233">
        <f t="shared" si="4"/>
        <v>0</v>
      </c>
      <c r="AC29" s="233">
        <f t="shared" si="4"/>
        <v>0</v>
      </c>
      <c r="AD29" s="233">
        <f t="shared" si="4"/>
        <v>0</v>
      </c>
      <c r="AE29" s="233">
        <f t="shared" si="5"/>
        <v>0</v>
      </c>
      <c r="AF29" s="233">
        <f t="shared" si="5"/>
        <v>0</v>
      </c>
      <c r="AG29" s="233">
        <f t="shared" si="5"/>
        <v>0</v>
      </c>
      <c r="AH29" s="233">
        <f t="shared" si="5"/>
        <v>0</v>
      </c>
      <c r="AI29" s="233">
        <f t="shared" si="5"/>
        <v>0</v>
      </c>
      <c r="AJ29" s="233">
        <f t="shared" si="5"/>
        <v>0</v>
      </c>
      <c r="AK29" s="233">
        <f t="shared" si="5"/>
        <v>0</v>
      </c>
      <c r="AL29" s="233">
        <f t="shared" si="5"/>
        <v>0</v>
      </c>
      <c r="AM29" s="233">
        <f t="shared" si="5"/>
        <v>0</v>
      </c>
      <c r="AN29" s="233">
        <f t="shared" si="5"/>
        <v>0</v>
      </c>
      <c r="AO29" s="233">
        <f t="shared" si="6"/>
        <v>0</v>
      </c>
      <c r="AP29" s="233">
        <f t="shared" si="6"/>
        <v>0</v>
      </c>
      <c r="AQ29" s="233">
        <f t="shared" si="6"/>
        <v>0</v>
      </c>
      <c r="AR29" s="233">
        <f t="shared" si="6"/>
        <v>0</v>
      </c>
      <c r="AS29" s="233">
        <f t="shared" si="6"/>
        <v>0</v>
      </c>
      <c r="AT29" s="233">
        <f t="shared" si="6"/>
        <v>0</v>
      </c>
      <c r="AU29" s="233">
        <f t="shared" si="6"/>
        <v>0</v>
      </c>
      <c r="AV29" s="233">
        <f t="shared" si="6"/>
        <v>0</v>
      </c>
      <c r="AW29" s="233">
        <f t="shared" si="6"/>
        <v>0</v>
      </c>
      <c r="AX29" s="233">
        <f t="shared" si="6"/>
        <v>0</v>
      </c>
      <c r="AY29" s="233">
        <f t="shared" si="7"/>
        <v>0</v>
      </c>
      <c r="AZ29" s="233">
        <f t="shared" si="7"/>
        <v>0</v>
      </c>
      <c r="BA29" s="233">
        <f t="shared" si="7"/>
        <v>0</v>
      </c>
      <c r="BB29" s="233">
        <f t="shared" si="7"/>
        <v>0</v>
      </c>
      <c r="BC29" s="233">
        <f t="shared" si="7"/>
        <v>0</v>
      </c>
      <c r="BD29" s="233">
        <f t="shared" si="7"/>
        <v>0</v>
      </c>
      <c r="BE29" s="233">
        <f t="shared" si="7"/>
        <v>0</v>
      </c>
      <c r="BF29" s="233">
        <f t="shared" si="7"/>
        <v>0</v>
      </c>
      <c r="BG29" s="233">
        <f t="shared" si="7"/>
        <v>0</v>
      </c>
      <c r="BH29" s="233">
        <f t="shared" si="7"/>
        <v>0</v>
      </c>
      <c r="BI29" s="233">
        <f t="shared" si="8"/>
        <v>0</v>
      </c>
      <c r="BJ29" s="233">
        <f t="shared" si="8"/>
        <v>0</v>
      </c>
      <c r="BK29" s="233">
        <f t="shared" si="8"/>
        <v>0</v>
      </c>
      <c r="BL29" s="233">
        <f t="shared" si="8"/>
        <v>0</v>
      </c>
      <c r="BM29" s="233">
        <f t="shared" si="8"/>
        <v>0</v>
      </c>
      <c r="BN29" s="233">
        <f t="shared" si="8"/>
        <v>0</v>
      </c>
      <c r="BP29" s="137"/>
    </row>
    <row r="30" spans="1:68" s="227" customFormat="1" ht="12" outlineLevel="1">
      <c r="A30" s="228">
        <v>11</v>
      </c>
      <c r="B30" s="137" t="s">
        <v>142</v>
      </c>
      <c r="C30" s="229" t="str">
        <f>VLOOKUP(B30,'Tab 4 - Infrastructure'!$B$7:$J$114,9,FALSE)</f>
        <v>N</v>
      </c>
      <c r="D30" s="138">
        <f t="shared" si="0"/>
        <v>900000</v>
      </c>
      <c r="E30" s="137" t="str">
        <f>VLOOKUP(B30,'Tab 4 - Infrastructure'!$B$6:$D$114,3,FALSE)</f>
        <v>Greenfield</v>
      </c>
      <c r="F30" s="230">
        <f>VLOOKUP(B30,'Tab 4 - Infrastructure'!$B$7:$G$114,6,FALSE)</f>
        <v>0.50900000000000001</v>
      </c>
      <c r="G30" s="138">
        <f t="shared" si="1"/>
        <v>458100</v>
      </c>
      <c r="H30" s="138">
        <f t="shared" si="2"/>
        <v>441900</v>
      </c>
      <c r="I30" s="231">
        <v>14</v>
      </c>
      <c r="J30" s="232"/>
      <c r="K30" s="233">
        <f t="shared" ref="K30:T39" si="9">IF($I30=K$2,$G30,0)*(1+$E$75)^K$2</f>
        <v>0</v>
      </c>
      <c r="L30" s="233">
        <f t="shared" si="9"/>
        <v>0</v>
      </c>
      <c r="M30" s="233">
        <f t="shared" si="9"/>
        <v>0</v>
      </c>
      <c r="N30" s="233">
        <f t="shared" si="9"/>
        <v>0</v>
      </c>
      <c r="O30" s="233">
        <f t="shared" si="9"/>
        <v>0</v>
      </c>
      <c r="P30" s="233">
        <f t="shared" si="9"/>
        <v>0</v>
      </c>
      <c r="Q30" s="233">
        <f t="shared" si="9"/>
        <v>0</v>
      </c>
      <c r="R30" s="233">
        <f t="shared" si="9"/>
        <v>0</v>
      </c>
      <c r="S30" s="233">
        <f t="shared" si="9"/>
        <v>0</v>
      </c>
      <c r="T30" s="233">
        <f t="shared" si="9"/>
        <v>0</v>
      </c>
      <c r="U30" s="233">
        <f t="shared" ref="U30:AD39" si="10">IF($I30=U$2,$G30,0)*(1+$E$75)^U$2</f>
        <v>0</v>
      </c>
      <c r="V30" s="233">
        <f t="shared" si="10"/>
        <v>0</v>
      </c>
      <c r="W30" s="233">
        <f t="shared" si="10"/>
        <v>0</v>
      </c>
      <c r="X30" s="233">
        <f t="shared" si="10"/>
        <v>749588.62121506513</v>
      </c>
      <c r="Y30" s="233">
        <f t="shared" si="10"/>
        <v>0</v>
      </c>
      <c r="Z30" s="233">
        <f t="shared" si="10"/>
        <v>0</v>
      </c>
      <c r="AA30" s="233">
        <f t="shared" si="10"/>
        <v>0</v>
      </c>
      <c r="AB30" s="233">
        <f t="shared" si="10"/>
        <v>0</v>
      </c>
      <c r="AC30" s="233">
        <f t="shared" si="10"/>
        <v>0</v>
      </c>
      <c r="AD30" s="233">
        <f t="shared" si="10"/>
        <v>0</v>
      </c>
      <c r="AE30" s="233">
        <f t="shared" ref="AE30:AN39" si="11">IF($I30=AE$2,$G30,0)*(1+$E$75)^AE$2</f>
        <v>0</v>
      </c>
      <c r="AF30" s="233">
        <f t="shared" si="11"/>
        <v>0</v>
      </c>
      <c r="AG30" s="233">
        <f t="shared" si="11"/>
        <v>0</v>
      </c>
      <c r="AH30" s="233">
        <f t="shared" si="11"/>
        <v>0</v>
      </c>
      <c r="AI30" s="233">
        <f t="shared" si="11"/>
        <v>0</v>
      </c>
      <c r="AJ30" s="233">
        <f t="shared" si="11"/>
        <v>0</v>
      </c>
      <c r="AK30" s="233">
        <f t="shared" si="11"/>
        <v>0</v>
      </c>
      <c r="AL30" s="233">
        <f t="shared" si="11"/>
        <v>0</v>
      </c>
      <c r="AM30" s="233">
        <f t="shared" si="11"/>
        <v>0</v>
      </c>
      <c r="AN30" s="233">
        <f t="shared" si="11"/>
        <v>0</v>
      </c>
      <c r="AO30" s="233">
        <f t="shared" ref="AO30:AX39" si="12">IF($I30=AO$2,$G30,0)*(1+$E$75)^AO$2</f>
        <v>0</v>
      </c>
      <c r="AP30" s="233">
        <f t="shared" si="12"/>
        <v>0</v>
      </c>
      <c r="AQ30" s="233">
        <f t="shared" si="12"/>
        <v>0</v>
      </c>
      <c r="AR30" s="233">
        <f t="shared" si="12"/>
        <v>0</v>
      </c>
      <c r="AS30" s="233">
        <f t="shared" si="12"/>
        <v>0</v>
      </c>
      <c r="AT30" s="233">
        <f t="shared" si="12"/>
        <v>0</v>
      </c>
      <c r="AU30" s="233">
        <f t="shared" si="12"/>
        <v>0</v>
      </c>
      <c r="AV30" s="233">
        <f t="shared" si="12"/>
        <v>0</v>
      </c>
      <c r="AW30" s="233">
        <f t="shared" si="12"/>
        <v>0</v>
      </c>
      <c r="AX30" s="233">
        <f t="shared" si="12"/>
        <v>0</v>
      </c>
      <c r="AY30" s="233">
        <f t="shared" ref="AY30:BH39" si="13">IF($I30=AY$2,$G30,0)*(1+$E$75)^AY$2</f>
        <v>0</v>
      </c>
      <c r="AZ30" s="233">
        <f t="shared" si="13"/>
        <v>0</v>
      </c>
      <c r="BA30" s="233">
        <f t="shared" si="13"/>
        <v>0</v>
      </c>
      <c r="BB30" s="233">
        <f t="shared" si="13"/>
        <v>0</v>
      </c>
      <c r="BC30" s="233">
        <f t="shared" si="13"/>
        <v>0</v>
      </c>
      <c r="BD30" s="233">
        <f t="shared" si="13"/>
        <v>0</v>
      </c>
      <c r="BE30" s="233">
        <f t="shared" si="13"/>
        <v>0</v>
      </c>
      <c r="BF30" s="233">
        <f t="shared" si="13"/>
        <v>0</v>
      </c>
      <c r="BG30" s="233">
        <f t="shared" si="13"/>
        <v>0</v>
      </c>
      <c r="BH30" s="233">
        <f t="shared" si="13"/>
        <v>0</v>
      </c>
      <c r="BI30" s="233">
        <f t="shared" ref="BI30:BN39" si="14">IF($I30=BI$2,$G30,0)*(1+$E$75)^BI$2</f>
        <v>0</v>
      </c>
      <c r="BJ30" s="233">
        <f t="shared" si="14"/>
        <v>0</v>
      </c>
      <c r="BK30" s="233">
        <f t="shared" si="14"/>
        <v>0</v>
      </c>
      <c r="BL30" s="233">
        <f t="shared" si="14"/>
        <v>0</v>
      </c>
      <c r="BM30" s="233">
        <f t="shared" si="14"/>
        <v>0</v>
      </c>
      <c r="BN30" s="233">
        <f t="shared" si="14"/>
        <v>0</v>
      </c>
      <c r="BP30" s="137"/>
    </row>
    <row r="31" spans="1:68" s="137" customFormat="1" ht="12" outlineLevel="1">
      <c r="A31" s="228">
        <v>12</v>
      </c>
      <c r="B31" s="234" t="s">
        <v>245</v>
      </c>
      <c r="C31" s="229" t="str">
        <f>VLOOKUP(B31,'Tab 4 - Infrastructure'!$B$7:$J$114,9,FALSE)</f>
        <v>N</v>
      </c>
      <c r="D31" s="138">
        <f>VLOOKUP(B31,'Tab 4 - Infrastructure'!$B$7:$F$114,5,FALSE)</f>
        <v>53000000</v>
      </c>
      <c r="E31" s="137" t="str">
        <f>VLOOKUP(B31,'Tab 4 - Infrastructure'!$B$6:$D$114,3,FALSE)</f>
        <v>Shared Benefit</v>
      </c>
      <c r="F31" s="230">
        <f>VLOOKUP(B31,'Tab 4 - Infrastructure'!$B$7:$G$114,6,FALSE)</f>
        <v>0.214</v>
      </c>
      <c r="G31" s="138">
        <f>D31*F31</f>
        <v>11342000</v>
      </c>
      <c r="H31" s="138">
        <f>D31-G31</f>
        <v>41658000</v>
      </c>
      <c r="I31" s="231">
        <v>4</v>
      </c>
      <c r="J31" s="232"/>
      <c r="K31" s="233">
        <f t="shared" si="9"/>
        <v>0</v>
      </c>
      <c r="L31" s="233">
        <f t="shared" si="9"/>
        <v>0</v>
      </c>
      <c r="M31" s="233">
        <f t="shared" si="9"/>
        <v>0</v>
      </c>
      <c r="N31" s="233">
        <f t="shared" si="9"/>
        <v>13055492.802539576</v>
      </c>
      <c r="O31" s="233">
        <f t="shared" si="9"/>
        <v>0</v>
      </c>
      <c r="P31" s="233">
        <f t="shared" si="9"/>
        <v>0</v>
      </c>
      <c r="Q31" s="233">
        <f t="shared" si="9"/>
        <v>0</v>
      </c>
      <c r="R31" s="233">
        <f t="shared" si="9"/>
        <v>0</v>
      </c>
      <c r="S31" s="233">
        <f t="shared" si="9"/>
        <v>0</v>
      </c>
      <c r="T31" s="233">
        <f t="shared" si="9"/>
        <v>0</v>
      </c>
      <c r="U31" s="233">
        <f t="shared" si="10"/>
        <v>0</v>
      </c>
      <c r="V31" s="233">
        <f t="shared" si="10"/>
        <v>0</v>
      </c>
      <c r="W31" s="233">
        <f t="shared" si="10"/>
        <v>0</v>
      </c>
      <c r="X31" s="233">
        <f t="shared" si="10"/>
        <v>0</v>
      </c>
      <c r="Y31" s="233">
        <f t="shared" si="10"/>
        <v>0</v>
      </c>
      <c r="Z31" s="233">
        <f t="shared" si="10"/>
        <v>0</v>
      </c>
      <c r="AA31" s="233">
        <f t="shared" si="10"/>
        <v>0</v>
      </c>
      <c r="AB31" s="233">
        <f t="shared" si="10"/>
        <v>0</v>
      </c>
      <c r="AC31" s="233">
        <f t="shared" si="10"/>
        <v>0</v>
      </c>
      <c r="AD31" s="233">
        <f t="shared" si="10"/>
        <v>0</v>
      </c>
      <c r="AE31" s="233">
        <f t="shared" si="11"/>
        <v>0</v>
      </c>
      <c r="AF31" s="233">
        <f t="shared" si="11"/>
        <v>0</v>
      </c>
      <c r="AG31" s="233">
        <f t="shared" si="11"/>
        <v>0</v>
      </c>
      <c r="AH31" s="233">
        <f t="shared" si="11"/>
        <v>0</v>
      </c>
      <c r="AI31" s="233">
        <f t="shared" si="11"/>
        <v>0</v>
      </c>
      <c r="AJ31" s="233">
        <f t="shared" si="11"/>
        <v>0</v>
      </c>
      <c r="AK31" s="233">
        <f t="shared" si="11"/>
        <v>0</v>
      </c>
      <c r="AL31" s="233">
        <f t="shared" si="11"/>
        <v>0</v>
      </c>
      <c r="AM31" s="233">
        <f t="shared" si="11"/>
        <v>0</v>
      </c>
      <c r="AN31" s="233">
        <f t="shared" si="11"/>
        <v>0</v>
      </c>
      <c r="AO31" s="233">
        <f t="shared" si="12"/>
        <v>0</v>
      </c>
      <c r="AP31" s="233">
        <f t="shared" si="12"/>
        <v>0</v>
      </c>
      <c r="AQ31" s="233">
        <f t="shared" si="12"/>
        <v>0</v>
      </c>
      <c r="AR31" s="233">
        <f t="shared" si="12"/>
        <v>0</v>
      </c>
      <c r="AS31" s="233">
        <f t="shared" si="12"/>
        <v>0</v>
      </c>
      <c r="AT31" s="233">
        <f t="shared" si="12"/>
        <v>0</v>
      </c>
      <c r="AU31" s="233">
        <f t="shared" si="12"/>
        <v>0</v>
      </c>
      <c r="AV31" s="233">
        <f t="shared" si="12"/>
        <v>0</v>
      </c>
      <c r="AW31" s="233">
        <f t="shared" si="12"/>
        <v>0</v>
      </c>
      <c r="AX31" s="233">
        <f t="shared" si="12"/>
        <v>0</v>
      </c>
      <c r="AY31" s="233">
        <f t="shared" si="13"/>
        <v>0</v>
      </c>
      <c r="AZ31" s="233">
        <f t="shared" si="13"/>
        <v>0</v>
      </c>
      <c r="BA31" s="233">
        <f t="shared" si="13"/>
        <v>0</v>
      </c>
      <c r="BB31" s="233">
        <f t="shared" si="13"/>
        <v>0</v>
      </c>
      <c r="BC31" s="233">
        <f t="shared" si="13"/>
        <v>0</v>
      </c>
      <c r="BD31" s="233">
        <f t="shared" si="13"/>
        <v>0</v>
      </c>
      <c r="BE31" s="233">
        <f t="shared" si="13"/>
        <v>0</v>
      </c>
      <c r="BF31" s="233">
        <f t="shared" si="13"/>
        <v>0</v>
      </c>
      <c r="BG31" s="233">
        <f t="shared" si="13"/>
        <v>0</v>
      </c>
      <c r="BH31" s="233">
        <f t="shared" si="13"/>
        <v>0</v>
      </c>
      <c r="BI31" s="233">
        <f t="shared" si="14"/>
        <v>0</v>
      </c>
      <c r="BJ31" s="233">
        <f t="shared" si="14"/>
        <v>0</v>
      </c>
      <c r="BK31" s="233">
        <f t="shared" si="14"/>
        <v>0</v>
      </c>
      <c r="BL31" s="233">
        <f t="shared" si="14"/>
        <v>0</v>
      </c>
      <c r="BM31" s="233">
        <f t="shared" si="14"/>
        <v>0</v>
      </c>
      <c r="BN31" s="233">
        <f t="shared" si="14"/>
        <v>0</v>
      </c>
      <c r="BO31" s="227"/>
    </row>
    <row r="32" spans="1:68" s="137" customFormat="1" ht="12" outlineLevel="1">
      <c r="A32" s="228">
        <v>13</v>
      </c>
      <c r="B32" s="137" t="s">
        <v>171</v>
      </c>
      <c r="C32" s="229" t="str">
        <f>VLOOKUP(B32,'Tab 4 - Infrastructure'!$B$7:$J$114,9,FALSE)</f>
        <v>N</v>
      </c>
      <c r="D32" s="138">
        <f>VLOOKUP(B32,'Tab 4 - Infrastructure'!$B$7:$F$114,5,FALSE)</f>
        <v>42000000</v>
      </c>
      <c r="E32" s="137" t="str">
        <f>VLOOKUP(B32,'Tab 4 - Infrastructure'!$B$6:$D$114,3,FALSE)</f>
        <v>Greenfield</v>
      </c>
      <c r="F32" s="230">
        <f>VLOOKUP(B32,'Tab 4 - Infrastructure'!$B$7:$G$114,6,FALSE)</f>
        <v>0.50900000000000001</v>
      </c>
      <c r="G32" s="138">
        <f>D32*F32</f>
        <v>21378000</v>
      </c>
      <c r="H32" s="138">
        <f>D32-G32</f>
        <v>20622000</v>
      </c>
      <c r="I32" s="231">
        <v>4</v>
      </c>
      <c r="J32" s="232"/>
      <c r="K32" s="233">
        <f t="shared" si="9"/>
        <v>0</v>
      </c>
      <c r="L32" s="233">
        <f t="shared" si="9"/>
        <v>0</v>
      </c>
      <c r="M32" s="233">
        <f t="shared" si="9"/>
        <v>0</v>
      </c>
      <c r="N32" s="233">
        <f t="shared" si="9"/>
        <v>24607681.63751464</v>
      </c>
      <c r="O32" s="233">
        <f t="shared" si="9"/>
        <v>0</v>
      </c>
      <c r="P32" s="233">
        <f t="shared" si="9"/>
        <v>0</v>
      </c>
      <c r="Q32" s="233">
        <f t="shared" si="9"/>
        <v>0</v>
      </c>
      <c r="R32" s="233">
        <f t="shared" si="9"/>
        <v>0</v>
      </c>
      <c r="S32" s="233">
        <f t="shared" si="9"/>
        <v>0</v>
      </c>
      <c r="T32" s="233">
        <f t="shared" si="9"/>
        <v>0</v>
      </c>
      <c r="U32" s="233">
        <f t="shared" si="10"/>
        <v>0</v>
      </c>
      <c r="V32" s="233">
        <f t="shared" si="10"/>
        <v>0</v>
      </c>
      <c r="W32" s="233">
        <f t="shared" si="10"/>
        <v>0</v>
      </c>
      <c r="X32" s="233">
        <f t="shared" si="10"/>
        <v>0</v>
      </c>
      <c r="Y32" s="233">
        <f t="shared" si="10"/>
        <v>0</v>
      </c>
      <c r="Z32" s="233">
        <f t="shared" si="10"/>
        <v>0</v>
      </c>
      <c r="AA32" s="233">
        <f t="shared" si="10"/>
        <v>0</v>
      </c>
      <c r="AB32" s="233">
        <f t="shared" si="10"/>
        <v>0</v>
      </c>
      <c r="AC32" s="233">
        <f t="shared" si="10"/>
        <v>0</v>
      </c>
      <c r="AD32" s="233">
        <f t="shared" si="10"/>
        <v>0</v>
      </c>
      <c r="AE32" s="233">
        <f t="shared" si="11"/>
        <v>0</v>
      </c>
      <c r="AF32" s="233">
        <f t="shared" si="11"/>
        <v>0</v>
      </c>
      <c r="AG32" s="233">
        <f t="shared" si="11"/>
        <v>0</v>
      </c>
      <c r="AH32" s="233">
        <f t="shared" si="11"/>
        <v>0</v>
      </c>
      <c r="AI32" s="233">
        <f t="shared" si="11"/>
        <v>0</v>
      </c>
      <c r="AJ32" s="233">
        <f t="shared" si="11"/>
        <v>0</v>
      </c>
      <c r="AK32" s="233">
        <f t="shared" si="11"/>
        <v>0</v>
      </c>
      <c r="AL32" s="233">
        <f t="shared" si="11"/>
        <v>0</v>
      </c>
      <c r="AM32" s="233">
        <f t="shared" si="11"/>
        <v>0</v>
      </c>
      <c r="AN32" s="233">
        <f t="shared" si="11"/>
        <v>0</v>
      </c>
      <c r="AO32" s="233">
        <f t="shared" si="12"/>
        <v>0</v>
      </c>
      <c r="AP32" s="233">
        <f t="shared" si="12"/>
        <v>0</v>
      </c>
      <c r="AQ32" s="233">
        <f t="shared" si="12"/>
        <v>0</v>
      </c>
      <c r="AR32" s="233">
        <f t="shared" si="12"/>
        <v>0</v>
      </c>
      <c r="AS32" s="233">
        <f t="shared" si="12"/>
        <v>0</v>
      </c>
      <c r="AT32" s="233">
        <f t="shared" si="12"/>
        <v>0</v>
      </c>
      <c r="AU32" s="233">
        <f t="shared" si="12"/>
        <v>0</v>
      </c>
      <c r="AV32" s="233">
        <f t="shared" si="12"/>
        <v>0</v>
      </c>
      <c r="AW32" s="233">
        <f t="shared" si="12"/>
        <v>0</v>
      </c>
      <c r="AX32" s="233">
        <f t="shared" si="12"/>
        <v>0</v>
      </c>
      <c r="AY32" s="233">
        <f t="shared" si="13"/>
        <v>0</v>
      </c>
      <c r="AZ32" s="233">
        <f t="shared" si="13"/>
        <v>0</v>
      </c>
      <c r="BA32" s="233">
        <f t="shared" si="13"/>
        <v>0</v>
      </c>
      <c r="BB32" s="233">
        <f t="shared" si="13"/>
        <v>0</v>
      </c>
      <c r="BC32" s="233">
        <f t="shared" si="13"/>
        <v>0</v>
      </c>
      <c r="BD32" s="233">
        <f t="shared" si="13"/>
        <v>0</v>
      </c>
      <c r="BE32" s="233">
        <f t="shared" si="13"/>
        <v>0</v>
      </c>
      <c r="BF32" s="233">
        <f t="shared" si="13"/>
        <v>0</v>
      </c>
      <c r="BG32" s="233">
        <f t="shared" si="13"/>
        <v>0</v>
      </c>
      <c r="BH32" s="233">
        <f t="shared" si="13"/>
        <v>0</v>
      </c>
      <c r="BI32" s="233">
        <f t="shared" si="14"/>
        <v>0</v>
      </c>
      <c r="BJ32" s="233">
        <f t="shared" si="14"/>
        <v>0</v>
      </c>
      <c r="BK32" s="233">
        <f t="shared" si="14"/>
        <v>0</v>
      </c>
      <c r="BL32" s="233">
        <f t="shared" si="14"/>
        <v>0</v>
      </c>
      <c r="BM32" s="233">
        <f t="shared" si="14"/>
        <v>0</v>
      </c>
      <c r="BN32" s="233">
        <f t="shared" si="14"/>
        <v>0</v>
      </c>
      <c r="BO32" s="227"/>
    </row>
    <row r="33" spans="1:68" s="137" customFormat="1" ht="12" outlineLevel="1">
      <c r="A33" s="228">
        <v>14</v>
      </c>
      <c r="B33" s="235" t="s">
        <v>161</v>
      </c>
      <c r="C33" s="229" t="str">
        <f>VLOOKUP(B33,'Tab 4 - Infrastructure'!$B$7:$J$114,9,FALSE)</f>
        <v>N</v>
      </c>
      <c r="D33" s="138">
        <f>VLOOKUP(B33,'Tab 4 - Infrastructure'!$B$7:$F$114,5,FALSE)</f>
        <v>120000000</v>
      </c>
      <c r="E33" s="137" t="str">
        <f>VLOOKUP(B33,'Tab 4 - Infrastructure'!$B$6:$D$114,3,FALSE)</f>
        <v>Greenfield</v>
      </c>
      <c r="F33" s="230">
        <f>VLOOKUP(B33,'Tab 4 - Infrastructure'!$B$7:$G$114,6,FALSE)</f>
        <v>0.50900000000000001</v>
      </c>
      <c r="G33" s="138">
        <f t="shared" ref="G33:G50" si="15">D33*F33</f>
        <v>61080000</v>
      </c>
      <c r="H33" s="138">
        <f t="shared" ref="H33:H50" si="16">D33-G33</f>
        <v>58920000</v>
      </c>
      <c r="I33" s="231">
        <v>5</v>
      </c>
      <c r="J33" s="232"/>
      <c r="K33" s="233">
        <f t="shared" si="9"/>
        <v>0</v>
      </c>
      <c r="L33" s="233">
        <f t="shared" si="9"/>
        <v>0</v>
      </c>
      <c r="M33" s="233">
        <f t="shared" si="9"/>
        <v>0</v>
      </c>
      <c r="N33" s="233">
        <f t="shared" si="9"/>
        <v>0</v>
      </c>
      <c r="O33" s="233">
        <f t="shared" si="9"/>
        <v>72824676.114679039</v>
      </c>
      <c r="P33" s="233">
        <f t="shared" si="9"/>
        <v>0</v>
      </c>
      <c r="Q33" s="233">
        <f t="shared" si="9"/>
        <v>0</v>
      </c>
      <c r="R33" s="233">
        <f t="shared" si="9"/>
        <v>0</v>
      </c>
      <c r="S33" s="233">
        <f t="shared" si="9"/>
        <v>0</v>
      </c>
      <c r="T33" s="233">
        <f t="shared" si="9"/>
        <v>0</v>
      </c>
      <c r="U33" s="233">
        <f t="shared" si="10"/>
        <v>0</v>
      </c>
      <c r="V33" s="233">
        <f t="shared" si="10"/>
        <v>0</v>
      </c>
      <c r="W33" s="233">
        <f t="shared" si="10"/>
        <v>0</v>
      </c>
      <c r="X33" s="233">
        <f t="shared" si="10"/>
        <v>0</v>
      </c>
      <c r="Y33" s="233">
        <f t="shared" si="10"/>
        <v>0</v>
      </c>
      <c r="Z33" s="233">
        <f t="shared" si="10"/>
        <v>0</v>
      </c>
      <c r="AA33" s="233">
        <f t="shared" si="10"/>
        <v>0</v>
      </c>
      <c r="AB33" s="233">
        <f t="shared" si="10"/>
        <v>0</v>
      </c>
      <c r="AC33" s="233">
        <f t="shared" si="10"/>
        <v>0</v>
      </c>
      <c r="AD33" s="233">
        <f t="shared" si="10"/>
        <v>0</v>
      </c>
      <c r="AE33" s="233">
        <f t="shared" si="11"/>
        <v>0</v>
      </c>
      <c r="AF33" s="233">
        <f t="shared" si="11"/>
        <v>0</v>
      </c>
      <c r="AG33" s="233">
        <f t="shared" si="11"/>
        <v>0</v>
      </c>
      <c r="AH33" s="233">
        <f t="shared" si="11"/>
        <v>0</v>
      </c>
      <c r="AI33" s="233">
        <f t="shared" si="11"/>
        <v>0</v>
      </c>
      <c r="AJ33" s="233">
        <f t="shared" si="11"/>
        <v>0</v>
      </c>
      <c r="AK33" s="233">
        <f t="shared" si="11"/>
        <v>0</v>
      </c>
      <c r="AL33" s="233">
        <f t="shared" si="11"/>
        <v>0</v>
      </c>
      <c r="AM33" s="233">
        <f t="shared" si="11"/>
        <v>0</v>
      </c>
      <c r="AN33" s="233">
        <f t="shared" si="11"/>
        <v>0</v>
      </c>
      <c r="AO33" s="233">
        <f t="shared" si="12"/>
        <v>0</v>
      </c>
      <c r="AP33" s="233">
        <f t="shared" si="12"/>
        <v>0</v>
      </c>
      <c r="AQ33" s="233">
        <f t="shared" si="12"/>
        <v>0</v>
      </c>
      <c r="AR33" s="233">
        <f t="shared" si="12"/>
        <v>0</v>
      </c>
      <c r="AS33" s="233">
        <f t="shared" si="12"/>
        <v>0</v>
      </c>
      <c r="AT33" s="233">
        <f t="shared" si="12"/>
        <v>0</v>
      </c>
      <c r="AU33" s="233">
        <f t="shared" si="12"/>
        <v>0</v>
      </c>
      <c r="AV33" s="233">
        <f t="shared" si="12"/>
        <v>0</v>
      </c>
      <c r="AW33" s="233">
        <f t="shared" si="12"/>
        <v>0</v>
      </c>
      <c r="AX33" s="233">
        <f t="shared" si="12"/>
        <v>0</v>
      </c>
      <c r="AY33" s="233">
        <f t="shared" si="13"/>
        <v>0</v>
      </c>
      <c r="AZ33" s="233">
        <f t="shared" si="13"/>
        <v>0</v>
      </c>
      <c r="BA33" s="233">
        <f t="shared" si="13"/>
        <v>0</v>
      </c>
      <c r="BB33" s="233">
        <f t="shared" si="13"/>
        <v>0</v>
      </c>
      <c r="BC33" s="233">
        <f t="shared" si="13"/>
        <v>0</v>
      </c>
      <c r="BD33" s="233">
        <f t="shared" si="13"/>
        <v>0</v>
      </c>
      <c r="BE33" s="233">
        <f t="shared" si="13"/>
        <v>0</v>
      </c>
      <c r="BF33" s="233">
        <f t="shared" si="13"/>
        <v>0</v>
      </c>
      <c r="BG33" s="233">
        <f t="shared" si="13"/>
        <v>0</v>
      </c>
      <c r="BH33" s="233">
        <f t="shared" si="13"/>
        <v>0</v>
      </c>
      <c r="BI33" s="233">
        <f t="shared" si="14"/>
        <v>0</v>
      </c>
      <c r="BJ33" s="233">
        <f t="shared" si="14"/>
        <v>0</v>
      </c>
      <c r="BK33" s="233">
        <f t="shared" si="14"/>
        <v>0</v>
      </c>
      <c r="BL33" s="233">
        <f t="shared" si="14"/>
        <v>0</v>
      </c>
      <c r="BM33" s="233">
        <f t="shared" si="14"/>
        <v>0</v>
      </c>
      <c r="BN33" s="233">
        <f t="shared" si="14"/>
        <v>0</v>
      </c>
      <c r="BO33" s="227"/>
    </row>
    <row r="34" spans="1:68" s="137" customFormat="1" ht="12" outlineLevel="1">
      <c r="A34" s="228">
        <v>15</v>
      </c>
      <c r="B34" s="235" t="s">
        <v>222</v>
      </c>
      <c r="C34" s="229" t="str">
        <f>VLOOKUP(B34,'Tab 4 - Infrastructure'!$B$7:$J$114,9,FALSE)</f>
        <v>N</v>
      </c>
      <c r="D34" s="138">
        <f>VLOOKUP(B34,'Tab 4 - Infrastructure'!$B$7:$F$114,5,FALSE)</f>
        <v>71000000</v>
      </c>
      <c r="E34" s="137" t="str">
        <f>VLOOKUP(B34,'Tab 4 - Infrastructure'!$B$6:$D$114,3,FALSE)</f>
        <v>Shared Benefit</v>
      </c>
      <c r="F34" s="230">
        <f>VLOOKUP(B34,'Tab 4 - Infrastructure'!$B$7:$G$114,6,FALSE)</f>
        <v>0.214</v>
      </c>
      <c r="G34" s="138">
        <f t="shared" si="15"/>
        <v>15194000</v>
      </c>
      <c r="H34" s="138">
        <f t="shared" si="16"/>
        <v>55806000</v>
      </c>
      <c r="I34" s="231">
        <v>6</v>
      </c>
      <c r="J34" s="232"/>
      <c r="K34" s="233">
        <f t="shared" si="9"/>
        <v>0</v>
      </c>
      <c r="L34" s="233">
        <f t="shared" si="9"/>
        <v>0</v>
      </c>
      <c r="M34" s="233">
        <f t="shared" si="9"/>
        <v>0</v>
      </c>
      <c r="N34" s="233">
        <f t="shared" si="9"/>
        <v>0</v>
      </c>
      <c r="O34" s="233">
        <f t="shared" si="9"/>
        <v>0</v>
      </c>
      <c r="P34" s="233">
        <f t="shared" si="9"/>
        <v>18764092.369033527</v>
      </c>
      <c r="Q34" s="233">
        <f t="shared" si="9"/>
        <v>0</v>
      </c>
      <c r="R34" s="233">
        <f t="shared" si="9"/>
        <v>0</v>
      </c>
      <c r="S34" s="233">
        <f t="shared" si="9"/>
        <v>0</v>
      </c>
      <c r="T34" s="233">
        <f t="shared" si="9"/>
        <v>0</v>
      </c>
      <c r="U34" s="233">
        <f t="shared" si="10"/>
        <v>0</v>
      </c>
      <c r="V34" s="233">
        <f t="shared" si="10"/>
        <v>0</v>
      </c>
      <c r="W34" s="233">
        <f t="shared" si="10"/>
        <v>0</v>
      </c>
      <c r="X34" s="233">
        <f t="shared" si="10"/>
        <v>0</v>
      </c>
      <c r="Y34" s="233">
        <f t="shared" si="10"/>
        <v>0</v>
      </c>
      <c r="Z34" s="233">
        <f t="shared" si="10"/>
        <v>0</v>
      </c>
      <c r="AA34" s="233">
        <f t="shared" si="10"/>
        <v>0</v>
      </c>
      <c r="AB34" s="233">
        <f t="shared" si="10"/>
        <v>0</v>
      </c>
      <c r="AC34" s="233">
        <f t="shared" si="10"/>
        <v>0</v>
      </c>
      <c r="AD34" s="233">
        <f t="shared" si="10"/>
        <v>0</v>
      </c>
      <c r="AE34" s="233">
        <f t="shared" si="11"/>
        <v>0</v>
      </c>
      <c r="AF34" s="233">
        <f t="shared" si="11"/>
        <v>0</v>
      </c>
      <c r="AG34" s="233">
        <f t="shared" si="11"/>
        <v>0</v>
      </c>
      <c r="AH34" s="233">
        <f t="shared" si="11"/>
        <v>0</v>
      </c>
      <c r="AI34" s="233">
        <f t="shared" si="11"/>
        <v>0</v>
      </c>
      <c r="AJ34" s="233">
        <f t="shared" si="11"/>
        <v>0</v>
      </c>
      <c r="AK34" s="233">
        <f t="shared" si="11"/>
        <v>0</v>
      </c>
      <c r="AL34" s="233">
        <f t="shared" si="11"/>
        <v>0</v>
      </c>
      <c r="AM34" s="233">
        <f t="shared" si="11"/>
        <v>0</v>
      </c>
      <c r="AN34" s="233">
        <f t="shared" si="11"/>
        <v>0</v>
      </c>
      <c r="AO34" s="233">
        <f t="shared" si="12"/>
        <v>0</v>
      </c>
      <c r="AP34" s="233">
        <f t="shared" si="12"/>
        <v>0</v>
      </c>
      <c r="AQ34" s="233">
        <f t="shared" si="12"/>
        <v>0</v>
      </c>
      <c r="AR34" s="233">
        <f t="shared" si="12"/>
        <v>0</v>
      </c>
      <c r="AS34" s="233">
        <f t="shared" si="12"/>
        <v>0</v>
      </c>
      <c r="AT34" s="233">
        <f t="shared" si="12"/>
        <v>0</v>
      </c>
      <c r="AU34" s="233">
        <f t="shared" si="12"/>
        <v>0</v>
      </c>
      <c r="AV34" s="233">
        <f t="shared" si="12"/>
        <v>0</v>
      </c>
      <c r="AW34" s="233">
        <f t="shared" si="12"/>
        <v>0</v>
      </c>
      <c r="AX34" s="233">
        <f t="shared" si="12"/>
        <v>0</v>
      </c>
      <c r="AY34" s="233">
        <f t="shared" si="13"/>
        <v>0</v>
      </c>
      <c r="AZ34" s="233">
        <f t="shared" si="13"/>
        <v>0</v>
      </c>
      <c r="BA34" s="233">
        <f t="shared" si="13"/>
        <v>0</v>
      </c>
      <c r="BB34" s="233">
        <f t="shared" si="13"/>
        <v>0</v>
      </c>
      <c r="BC34" s="233">
        <f t="shared" si="13"/>
        <v>0</v>
      </c>
      <c r="BD34" s="233">
        <f t="shared" si="13"/>
        <v>0</v>
      </c>
      <c r="BE34" s="233">
        <f t="shared" si="13"/>
        <v>0</v>
      </c>
      <c r="BF34" s="233">
        <f t="shared" si="13"/>
        <v>0</v>
      </c>
      <c r="BG34" s="233">
        <f t="shared" si="13"/>
        <v>0</v>
      </c>
      <c r="BH34" s="233">
        <f t="shared" si="13"/>
        <v>0</v>
      </c>
      <c r="BI34" s="233">
        <f t="shared" si="14"/>
        <v>0</v>
      </c>
      <c r="BJ34" s="233">
        <f t="shared" si="14"/>
        <v>0</v>
      </c>
      <c r="BK34" s="233">
        <f t="shared" si="14"/>
        <v>0</v>
      </c>
      <c r="BL34" s="233">
        <f t="shared" si="14"/>
        <v>0</v>
      </c>
      <c r="BM34" s="233">
        <f t="shared" si="14"/>
        <v>0</v>
      </c>
      <c r="BN34" s="233">
        <f t="shared" si="14"/>
        <v>0</v>
      </c>
      <c r="BO34" s="227"/>
    </row>
    <row r="35" spans="1:68" s="137" customFormat="1" ht="12" outlineLevel="1">
      <c r="A35" s="228">
        <v>16</v>
      </c>
      <c r="B35" s="235" t="s">
        <v>173</v>
      </c>
      <c r="C35" s="229" t="str">
        <f>VLOOKUP(B35,'Tab 4 - Infrastructure'!$B$7:$J$114,9,FALSE)</f>
        <v>N</v>
      </c>
      <c r="D35" s="138">
        <f>VLOOKUP(B35,'Tab 4 - Infrastructure'!$B$7:$F$114,5,FALSE)</f>
        <v>30000000</v>
      </c>
      <c r="E35" s="137" t="str">
        <f>VLOOKUP(B35,'Tab 4 - Infrastructure'!$B$6:$D$114,3,FALSE)</f>
        <v>Greenfield</v>
      </c>
      <c r="F35" s="230">
        <f>VLOOKUP(B35,'Tab 4 - Infrastructure'!$B$7:$G$114,6,FALSE)</f>
        <v>0.50900000000000001</v>
      </c>
      <c r="G35" s="138">
        <f>D35*F35</f>
        <v>15270000</v>
      </c>
      <c r="H35" s="138">
        <f>D35-G35</f>
        <v>14730000</v>
      </c>
      <c r="I35" s="231">
        <v>6</v>
      </c>
      <c r="J35" s="232"/>
      <c r="K35" s="233">
        <f t="shared" si="9"/>
        <v>0</v>
      </c>
      <c r="L35" s="233">
        <f t="shared" si="9"/>
        <v>0</v>
      </c>
      <c r="M35" s="233">
        <f t="shared" si="9"/>
        <v>0</v>
      </c>
      <c r="N35" s="233">
        <f t="shared" si="9"/>
        <v>0</v>
      </c>
      <c r="O35" s="233">
        <f t="shared" si="9"/>
        <v>0</v>
      </c>
      <c r="P35" s="233">
        <f t="shared" si="9"/>
        <v>18857949.879896138</v>
      </c>
      <c r="Q35" s="233">
        <f t="shared" si="9"/>
        <v>0</v>
      </c>
      <c r="R35" s="233">
        <f t="shared" si="9"/>
        <v>0</v>
      </c>
      <c r="S35" s="233">
        <f t="shared" si="9"/>
        <v>0</v>
      </c>
      <c r="T35" s="233">
        <f t="shared" si="9"/>
        <v>0</v>
      </c>
      <c r="U35" s="233">
        <f t="shared" si="10"/>
        <v>0</v>
      </c>
      <c r="V35" s="233">
        <f t="shared" si="10"/>
        <v>0</v>
      </c>
      <c r="W35" s="233">
        <f t="shared" si="10"/>
        <v>0</v>
      </c>
      <c r="X35" s="233">
        <f t="shared" si="10"/>
        <v>0</v>
      </c>
      <c r="Y35" s="233">
        <f t="shared" si="10"/>
        <v>0</v>
      </c>
      <c r="Z35" s="233">
        <f t="shared" si="10"/>
        <v>0</v>
      </c>
      <c r="AA35" s="233">
        <f t="shared" si="10"/>
        <v>0</v>
      </c>
      <c r="AB35" s="233">
        <f t="shared" si="10"/>
        <v>0</v>
      </c>
      <c r="AC35" s="233">
        <f t="shared" si="10"/>
        <v>0</v>
      </c>
      <c r="AD35" s="233">
        <f t="shared" si="10"/>
        <v>0</v>
      </c>
      <c r="AE35" s="233">
        <f t="shared" si="11"/>
        <v>0</v>
      </c>
      <c r="AF35" s="233">
        <f t="shared" si="11"/>
        <v>0</v>
      </c>
      <c r="AG35" s="233">
        <f t="shared" si="11"/>
        <v>0</v>
      </c>
      <c r="AH35" s="233">
        <f t="shared" si="11"/>
        <v>0</v>
      </c>
      <c r="AI35" s="233">
        <f t="shared" si="11"/>
        <v>0</v>
      </c>
      <c r="AJ35" s="233">
        <f t="shared" si="11"/>
        <v>0</v>
      </c>
      <c r="AK35" s="233">
        <f t="shared" si="11"/>
        <v>0</v>
      </c>
      <c r="AL35" s="233">
        <f t="shared" si="11"/>
        <v>0</v>
      </c>
      <c r="AM35" s="233">
        <f t="shared" si="11"/>
        <v>0</v>
      </c>
      <c r="AN35" s="233">
        <f t="shared" si="11"/>
        <v>0</v>
      </c>
      <c r="AO35" s="233">
        <f t="shared" si="12"/>
        <v>0</v>
      </c>
      <c r="AP35" s="233">
        <f t="shared" si="12"/>
        <v>0</v>
      </c>
      <c r="AQ35" s="233">
        <f t="shared" si="12"/>
        <v>0</v>
      </c>
      <c r="AR35" s="233">
        <f t="shared" si="12"/>
        <v>0</v>
      </c>
      <c r="AS35" s="233">
        <f t="shared" si="12"/>
        <v>0</v>
      </c>
      <c r="AT35" s="233">
        <f t="shared" si="12"/>
        <v>0</v>
      </c>
      <c r="AU35" s="233">
        <f t="shared" si="12"/>
        <v>0</v>
      </c>
      <c r="AV35" s="233">
        <f t="shared" si="12"/>
        <v>0</v>
      </c>
      <c r="AW35" s="233">
        <f t="shared" si="12"/>
        <v>0</v>
      </c>
      <c r="AX35" s="233">
        <f t="shared" si="12"/>
        <v>0</v>
      </c>
      <c r="AY35" s="233">
        <f t="shared" si="13"/>
        <v>0</v>
      </c>
      <c r="AZ35" s="233">
        <f t="shared" si="13"/>
        <v>0</v>
      </c>
      <c r="BA35" s="233">
        <f t="shared" si="13"/>
        <v>0</v>
      </c>
      <c r="BB35" s="233">
        <f t="shared" si="13"/>
        <v>0</v>
      </c>
      <c r="BC35" s="233">
        <f t="shared" si="13"/>
        <v>0</v>
      </c>
      <c r="BD35" s="233">
        <f t="shared" si="13"/>
        <v>0</v>
      </c>
      <c r="BE35" s="233">
        <f t="shared" si="13"/>
        <v>0</v>
      </c>
      <c r="BF35" s="233">
        <f t="shared" si="13"/>
        <v>0</v>
      </c>
      <c r="BG35" s="233">
        <f t="shared" si="13"/>
        <v>0</v>
      </c>
      <c r="BH35" s="233">
        <f t="shared" si="13"/>
        <v>0</v>
      </c>
      <c r="BI35" s="233">
        <f t="shared" si="14"/>
        <v>0</v>
      </c>
      <c r="BJ35" s="233">
        <f t="shared" si="14"/>
        <v>0</v>
      </c>
      <c r="BK35" s="233">
        <f t="shared" si="14"/>
        <v>0</v>
      </c>
      <c r="BL35" s="233">
        <f t="shared" si="14"/>
        <v>0</v>
      </c>
      <c r="BM35" s="233">
        <f t="shared" si="14"/>
        <v>0</v>
      </c>
      <c r="BN35" s="233">
        <f t="shared" si="14"/>
        <v>0</v>
      </c>
      <c r="BO35" s="227"/>
    </row>
    <row r="36" spans="1:68" s="137" customFormat="1" ht="12" outlineLevel="1">
      <c r="A36" s="228">
        <v>17</v>
      </c>
      <c r="B36" s="236" t="s">
        <v>237</v>
      </c>
      <c r="C36" s="229" t="str">
        <f>VLOOKUP(B36,'Tab 4 - Infrastructure'!$B$7:$J$114,9,FALSE)</f>
        <v>Y</v>
      </c>
      <c r="D36" s="138">
        <f>VLOOKUP(B36,'Tab 4 - Infrastructure'!$B$7:$F$114,5,FALSE)</f>
        <v>16000000</v>
      </c>
      <c r="E36" s="137" t="str">
        <f>VLOOKUP(B36,'Tab 4 - Infrastructure'!$B$6:$D$114,3,FALSE)</f>
        <v>Shared Benefit</v>
      </c>
      <c r="F36" s="230">
        <f>VLOOKUP(B36,'Tab 4 - Infrastructure'!$B$7:$G$114,6,FALSE)</f>
        <v>0.214</v>
      </c>
      <c r="G36" s="138">
        <f>D36*F36</f>
        <v>3424000</v>
      </c>
      <c r="H36" s="138">
        <f>D36-G36</f>
        <v>12576000</v>
      </c>
      <c r="I36" s="231">
        <v>6</v>
      </c>
      <c r="J36" s="232"/>
      <c r="K36" s="233">
        <f t="shared" si="9"/>
        <v>0</v>
      </c>
      <c r="L36" s="233">
        <f t="shared" si="9"/>
        <v>0</v>
      </c>
      <c r="M36" s="233">
        <f t="shared" si="9"/>
        <v>0</v>
      </c>
      <c r="N36" s="233">
        <f t="shared" si="9"/>
        <v>0</v>
      </c>
      <c r="O36" s="233">
        <f t="shared" si="9"/>
        <v>0</v>
      </c>
      <c r="P36" s="233">
        <f t="shared" si="9"/>
        <v>4228527.8578103716</v>
      </c>
      <c r="Q36" s="233">
        <f t="shared" si="9"/>
        <v>0</v>
      </c>
      <c r="R36" s="233">
        <f t="shared" si="9"/>
        <v>0</v>
      </c>
      <c r="S36" s="233">
        <f t="shared" si="9"/>
        <v>0</v>
      </c>
      <c r="T36" s="233">
        <f t="shared" si="9"/>
        <v>0</v>
      </c>
      <c r="U36" s="233">
        <f t="shared" si="10"/>
        <v>0</v>
      </c>
      <c r="V36" s="233">
        <f t="shared" si="10"/>
        <v>0</v>
      </c>
      <c r="W36" s="233">
        <f t="shared" si="10"/>
        <v>0</v>
      </c>
      <c r="X36" s="233">
        <f t="shared" si="10"/>
        <v>0</v>
      </c>
      <c r="Y36" s="233">
        <f t="shared" si="10"/>
        <v>0</v>
      </c>
      <c r="Z36" s="233">
        <f t="shared" si="10"/>
        <v>0</v>
      </c>
      <c r="AA36" s="233">
        <f t="shared" si="10"/>
        <v>0</v>
      </c>
      <c r="AB36" s="233">
        <f t="shared" si="10"/>
        <v>0</v>
      </c>
      <c r="AC36" s="233">
        <f t="shared" si="10"/>
        <v>0</v>
      </c>
      <c r="AD36" s="233">
        <f t="shared" si="10"/>
        <v>0</v>
      </c>
      <c r="AE36" s="233">
        <f t="shared" si="11"/>
        <v>0</v>
      </c>
      <c r="AF36" s="233">
        <f t="shared" si="11"/>
        <v>0</v>
      </c>
      <c r="AG36" s="233">
        <f t="shared" si="11"/>
        <v>0</v>
      </c>
      <c r="AH36" s="233">
        <f t="shared" si="11"/>
        <v>0</v>
      </c>
      <c r="AI36" s="233">
        <f t="shared" si="11"/>
        <v>0</v>
      </c>
      <c r="AJ36" s="233">
        <f t="shared" si="11"/>
        <v>0</v>
      </c>
      <c r="AK36" s="233">
        <f t="shared" si="11"/>
        <v>0</v>
      </c>
      <c r="AL36" s="233">
        <f t="shared" si="11"/>
        <v>0</v>
      </c>
      <c r="AM36" s="233">
        <f t="shared" si="11"/>
        <v>0</v>
      </c>
      <c r="AN36" s="233">
        <f t="shared" si="11"/>
        <v>0</v>
      </c>
      <c r="AO36" s="233">
        <f t="shared" si="12"/>
        <v>0</v>
      </c>
      <c r="AP36" s="233">
        <f t="shared" si="12"/>
        <v>0</v>
      </c>
      <c r="AQ36" s="233">
        <f t="shared" si="12"/>
        <v>0</v>
      </c>
      <c r="AR36" s="233">
        <f t="shared" si="12"/>
        <v>0</v>
      </c>
      <c r="AS36" s="233">
        <f t="shared" si="12"/>
        <v>0</v>
      </c>
      <c r="AT36" s="233">
        <f t="shared" si="12"/>
        <v>0</v>
      </c>
      <c r="AU36" s="233">
        <f t="shared" si="12"/>
        <v>0</v>
      </c>
      <c r="AV36" s="233">
        <f t="shared" si="12"/>
        <v>0</v>
      </c>
      <c r="AW36" s="233">
        <f t="shared" si="12"/>
        <v>0</v>
      </c>
      <c r="AX36" s="233">
        <f t="shared" si="12"/>
        <v>0</v>
      </c>
      <c r="AY36" s="233">
        <f t="shared" si="13"/>
        <v>0</v>
      </c>
      <c r="AZ36" s="233">
        <f t="shared" si="13"/>
        <v>0</v>
      </c>
      <c r="BA36" s="233">
        <f t="shared" si="13"/>
        <v>0</v>
      </c>
      <c r="BB36" s="233">
        <f t="shared" si="13"/>
        <v>0</v>
      </c>
      <c r="BC36" s="233">
        <f t="shared" si="13"/>
        <v>0</v>
      </c>
      <c r="BD36" s="233">
        <f t="shared" si="13"/>
        <v>0</v>
      </c>
      <c r="BE36" s="233">
        <f t="shared" si="13"/>
        <v>0</v>
      </c>
      <c r="BF36" s="233">
        <f t="shared" si="13"/>
        <v>0</v>
      </c>
      <c r="BG36" s="233">
        <f t="shared" si="13"/>
        <v>0</v>
      </c>
      <c r="BH36" s="233">
        <f t="shared" si="13"/>
        <v>0</v>
      </c>
      <c r="BI36" s="233">
        <f t="shared" si="14"/>
        <v>0</v>
      </c>
      <c r="BJ36" s="233">
        <f t="shared" si="14"/>
        <v>0</v>
      </c>
      <c r="BK36" s="233">
        <f t="shared" si="14"/>
        <v>0</v>
      </c>
      <c r="BL36" s="233">
        <f t="shared" si="14"/>
        <v>0</v>
      </c>
      <c r="BM36" s="233">
        <f t="shared" si="14"/>
        <v>0</v>
      </c>
      <c r="BN36" s="233">
        <f t="shared" si="14"/>
        <v>0</v>
      </c>
      <c r="BO36" s="227"/>
    </row>
    <row r="37" spans="1:68" s="137" customFormat="1" ht="12" outlineLevel="1">
      <c r="A37" s="228">
        <v>18</v>
      </c>
      <c r="B37" s="237" t="s">
        <v>232</v>
      </c>
      <c r="C37" s="229" t="str">
        <f>VLOOKUP(B37,'Tab 4 - Infrastructure'!$B$7:$J$114,9,FALSE)</f>
        <v>N</v>
      </c>
      <c r="D37" s="138">
        <f>VLOOKUP(B37,'Tab 4 - Infrastructure'!$B$7:$F$114,5,FALSE)</f>
        <v>169000000</v>
      </c>
      <c r="E37" s="137" t="str">
        <f>VLOOKUP(B37,'Tab 4 - Infrastructure'!$B$6:$D$114,3,FALSE)</f>
        <v>Shared Benefit</v>
      </c>
      <c r="F37" s="230">
        <f>VLOOKUP(B37,'Tab 4 - Infrastructure'!$B$7:$G$114,6,FALSE)</f>
        <v>0.214</v>
      </c>
      <c r="G37" s="138">
        <f t="shared" si="15"/>
        <v>36166000</v>
      </c>
      <c r="H37" s="138">
        <f t="shared" si="16"/>
        <v>132834000</v>
      </c>
      <c r="I37" s="231">
        <v>7</v>
      </c>
      <c r="J37" s="232"/>
      <c r="K37" s="233">
        <f t="shared" si="9"/>
        <v>0</v>
      </c>
      <c r="L37" s="233">
        <f t="shared" si="9"/>
        <v>0</v>
      </c>
      <c r="M37" s="233">
        <f t="shared" si="9"/>
        <v>0</v>
      </c>
      <c r="N37" s="233">
        <f t="shared" si="9"/>
        <v>0</v>
      </c>
      <c r="O37" s="233">
        <f t="shared" si="9"/>
        <v>0</v>
      </c>
      <c r="P37" s="233">
        <f t="shared" si="9"/>
        <v>0</v>
      </c>
      <c r="Q37" s="233">
        <f t="shared" si="9"/>
        <v>46262790.450954825</v>
      </c>
      <c r="R37" s="233">
        <f t="shared" si="9"/>
        <v>0</v>
      </c>
      <c r="S37" s="233">
        <f t="shared" si="9"/>
        <v>0</v>
      </c>
      <c r="T37" s="233">
        <f t="shared" si="9"/>
        <v>0</v>
      </c>
      <c r="U37" s="233">
        <f t="shared" si="10"/>
        <v>0</v>
      </c>
      <c r="V37" s="233">
        <f t="shared" si="10"/>
        <v>0</v>
      </c>
      <c r="W37" s="233">
        <f t="shared" si="10"/>
        <v>0</v>
      </c>
      <c r="X37" s="233">
        <f t="shared" si="10"/>
        <v>0</v>
      </c>
      <c r="Y37" s="233">
        <f t="shared" si="10"/>
        <v>0</v>
      </c>
      <c r="Z37" s="233">
        <f t="shared" si="10"/>
        <v>0</v>
      </c>
      <c r="AA37" s="233">
        <f t="shared" si="10"/>
        <v>0</v>
      </c>
      <c r="AB37" s="233">
        <f t="shared" si="10"/>
        <v>0</v>
      </c>
      <c r="AC37" s="233">
        <f t="shared" si="10"/>
        <v>0</v>
      </c>
      <c r="AD37" s="233">
        <f t="shared" si="10"/>
        <v>0</v>
      </c>
      <c r="AE37" s="233">
        <f t="shared" si="11"/>
        <v>0</v>
      </c>
      <c r="AF37" s="233">
        <f t="shared" si="11"/>
        <v>0</v>
      </c>
      <c r="AG37" s="233">
        <f t="shared" si="11"/>
        <v>0</v>
      </c>
      <c r="AH37" s="233">
        <f t="shared" si="11"/>
        <v>0</v>
      </c>
      <c r="AI37" s="233">
        <f t="shared" si="11"/>
        <v>0</v>
      </c>
      <c r="AJ37" s="233">
        <f t="shared" si="11"/>
        <v>0</v>
      </c>
      <c r="AK37" s="233">
        <f t="shared" si="11"/>
        <v>0</v>
      </c>
      <c r="AL37" s="233">
        <f t="shared" si="11"/>
        <v>0</v>
      </c>
      <c r="AM37" s="233">
        <f t="shared" si="11"/>
        <v>0</v>
      </c>
      <c r="AN37" s="233">
        <f t="shared" si="11"/>
        <v>0</v>
      </c>
      <c r="AO37" s="233">
        <f t="shared" si="12"/>
        <v>0</v>
      </c>
      <c r="AP37" s="233">
        <f t="shared" si="12"/>
        <v>0</v>
      </c>
      <c r="AQ37" s="233">
        <f t="shared" si="12"/>
        <v>0</v>
      </c>
      <c r="AR37" s="233">
        <f t="shared" si="12"/>
        <v>0</v>
      </c>
      <c r="AS37" s="233">
        <f t="shared" si="12"/>
        <v>0</v>
      </c>
      <c r="AT37" s="233">
        <f t="shared" si="12"/>
        <v>0</v>
      </c>
      <c r="AU37" s="233">
        <f t="shared" si="12"/>
        <v>0</v>
      </c>
      <c r="AV37" s="233">
        <f t="shared" si="12"/>
        <v>0</v>
      </c>
      <c r="AW37" s="233">
        <f t="shared" si="12"/>
        <v>0</v>
      </c>
      <c r="AX37" s="233">
        <f t="shared" si="12"/>
        <v>0</v>
      </c>
      <c r="AY37" s="233">
        <f t="shared" si="13"/>
        <v>0</v>
      </c>
      <c r="AZ37" s="233">
        <f t="shared" si="13"/>
        <v>0</v>
      </c>
      <c r="BA37" s="233">
        <f t="shared" si="13"/>
        <v>0</v>
      </c>
      <c r="BB37" s="233">
        <f t="shared" si="13"/>
        <v>0</v>
      </c>
      <c r="BC37" s="233">
        <f t="shared" si="13"/>
        <v>0</v>
      </c>
      <c r="BD37" s="233">
        <f t="shared" si="13"/>
        <v>0</v>
      </c>
      <c r="BE37" s="233">
        <f t="shared" si="13"/>
        <v>0</v>
      </c>
      <c r="BF37" s="233">
        <f t="shared" si="13"/>
        <v>0</v>
      </c>
      <c r="BG37" s="233">
        <f t="shared" si="13"/>
        <v>0</v>
      </c>
      <c r="BH37" s="233">
        <f t="shared" si="13"/>
        <v>0</v>
      </c>
      <c r="BI37" s="233">
        <f t="shared" si="14"/>
        <v>0</v>
      </c>
      <c r="BJ37" s="233">
        <f t="shared" si="14"/>
        <v>0</v>
      </c>
      <c r="BK37" s="233">
        <f t="shared" si="14"/>
        <v>0</v>
      </c>
      <c r="BL37" s="233">
        <f t="shared" si="14"/>
        <v>0</v>
      </c>
      <c r="BM37" s="233">
        <f t="shared" si="14"/>
        <v>0</v>
      </c>
      <c r="BN37" s="233">
        <f t="shared" si="14"/>
        <v>0</v>
      </c>
      <c r="BO37" s="227"/>
    </row>
    <row r="38" spans="1:68" s="137" customFormat="1" ht="12" outlineLevel="1">
      <c r="A38" s="228">
        <v>19</v>
      </c>
      <c r="B38" s="237" t="s">
        <v>214</v>
      </c>
      <c r="C38" s="229" t="str">
        <f>VLOOKUP(B38,'Tab 4 - Infrastructure'!$B$7:$J$114,9,FALSE)</f>
        <v>Y</v>
      </c>
      <c r="D38" s="138">
        <f>VLOOKUP(B38,'Tab 4 - Infrastructure'!$B$7:$F$114,5,FALSE)</f>
        <v>23000000</v>
      </c>
      <c r="E38" s="137" t="str">
        <f>VLOOKUP(B38,'Tab 4 - Infrastructure'!$B$6:$D$114,3,FALSE)</f>
        <v>Greenfield</v>
      </c>
      <c r="F38" s="230">
        <f>VLOOKUP(B38,'Tab 4 - Infrastructure'!$B$7:$G$114,6,FALSE)</f>
        <v>0.50900000000000001</v>
      </c>
      <c r="G38" s="138">
        <f t="shared" si="15"/>
        <v>11707000</v>
      </c>
      <c r="H38" s="138">
        <f t="shared" si="16"/>
        <v>11293000</v>
      </c>
      <c r="I38" s="231">
        <v>7</v>
      </c>
      <c r="J38" s="232"/>
      <c r="K38" s="233">
        <f t="shared" si="9"/>
        <v>0</v>
      </c>
      <c r="L38" s="233">
        <f t="shared" si="9"/>
        <v>0</v>
      </c>
      <c r="M38" s="233">
        <f t="shared" si="9"/>
        <v>0</v>
      </c>
      <c r="N38" s="233">
        <f t="shared" si="9"/>
        <v>0</v>
      </c>
      <c r="O38" s="233">
        <f t="shared" si="9"/>
        <v>0</v>
      </c>
      <c r="P38" s="233">
        <f t="shared" si="9"/>
        <v>0</v>
      </c>
      <c r="Q38" s="233">
        <f t="shared" si="9"/>
        <v>14975349.438957255</v>
      </c>
      <c r="R38" s="233">
        <f t="shared" si="9"/>
        <v>0</v>
      </c>
      <c r="S38" s="233">
        <f t="shared" si="9"/>
        <v>0</v>
      </c>
      <c r="T38" s="233">
        <f t="shared" si="9"/>
        <v>0</v>
      </c>
      <c r="U38" s="233">
        <f t="shared" si="10"/>
        <v>0</v>
      </c>
      <c r="V38" s="233">
        <f t="shared" si="10"/>
        <v>0</v>
      </c>
      <c r="W38" s="233">
        <f t="shared" si="10"/>
        <v>0</v>
      </c>
      <c r="X38" s="233">
        <f t="shared" si="10"/>
        <v>0</v>
      </c>
      <c r="Y38" s="233">
        <f t="shared" si="10"/>
        <v>0</v>
      </c>
      <c r="Z38" s="233">
        <f t="shared" si="10"/>
        <v>0</v>
      </c>
      <c r="AA38" s="233">
        <f t="shared" si="10"/>
        <v>0</v>
      </c>
      <c r="AB38" s="233">
        <f t="shared" si="10"/>
        <v>0</v>
      </c>
      <c r="AC38" s="233">
        <f t="shared" si="10"/>
        <v>0</v>
      </c>
      <c r="AD38" s="233">
        <f t="shared" si="10"/>
        <v>0</v>
      </c>
      <c r="AE38" s="233">
        <f t="shared" si="11"/>
        <v>0</v>
      </c>
      <c r="AF38" s="233">
        <f t="shared" si="11"/>
        <v>0</v>
      </c>
      <c r="AG38" s="233">
        <f t="shared" si="11"/>
        <v>0</v>
      </c>
      <c r="AH38" s="233">
        <f t="shared" si="11"/>
        <v>0</v>
      </c>
      <c r="AI38" s="233">
        <f t="shared" si="11"/>
        <v>0</v>
      </c>
      <c r="AJ38" s="233">
        <f t="shared" si="11"/>
        <v>0</v>
      </c>
      <c r="AK38" s="233">
        <f t="shared" si="11"/>
        <v>0</v>
      </c>
      <c r="AL38" s="233">
        <f t="shared" si="11"/>
        <v>0</v>
      </c>
      <c r="AM38" s="233">
        <f t="shared" si="11"/>
        <v>0</v>
      </c>
      <c r="AN38" s="233">
        <f t="shared" si="11"/>
        <v>0</v>
      </c>
      <c r="AO38" s="233">
        <f t="shared" si="12"/>
        <v>0</v>
      </c>
      <c r="AP38" s="233">
        <f t="shared" si="12"/>
        <v>0</v>
      </c>
      <c r="AQ38" s="233">
        <f t="shared" si="12"/>
        <v>0</v>
      </c>
      <c r="AR38" s="233">
        <f t="shared" si="12"/>
        <v>0</v>
      </c>
      <c r="AS38" s="233">
        <f t="shared" si="12"/>
        <v>0</v>
      </c>
      <c r="AT38" s="233">
        <f t="shared" si="12"/>
        <v>0</v>
      </c>
      <c r="AU38" s="233">
        <f t="shared" si="12"/>
        <v>0</v>
      </c>
      <c r="AV38" s="233">
        <f t="shared" si="12"/>
        <v>0</v>
      </c>
      <c r="AW38" s="233">
        <f t="shared" si="12"/>
        <v>0</v>
      </c>
      <c r="AX38" s="233">
        <f t="shared" si="12"/>
        <v>0</v>
      </c>
      <c r="AY38" s="233">
        <f t="shared" si="13"/>
        <v>0</v>
      </c>
      <c r="AZ38" s="233">
        <f t="shared" si="13"/>
        <v>0</v>
      </c>
      <c r="BA38" s="233">
        <f t="shared" si="13"/>
        <v>0</v>
      </c>
      <c r="BB38" s="233">
        <f t="shared" si="13"/>
        <v>0</v>
      </c>
      <c r="BC38" s="233">
        <f t="shared" si="13"/>
        <v>0</v>
      </c>
      <c r="BD38" s="233">
        <f t="shared" si="13"/>
        <v>0</v>
      </c>
      <c r="BE38" s="233">
        <f t="shared" si="13"/>
        <v>0</v>
      </c>
      <c r="BF38" s="233">
        <f t="shared" si="13"/>
        <v>0</v>
      </c>
      <c r="BG38" s="233">
        <f t="shared" si="13"/>
        <v>0</v>
      </c>
      <c r="BH38" s="233">
        <f t="shared" si="13"/>
        <v>0</v>
      </c>
      <c r="BI38" s="233">
        <f t="shared" si="14"/>
        <v>0</v>
      </c>
      <c r="BJ38" s="233">
        <f t="shared" si="14"/>
        <v>0</v>
      </c>
      <c r="BK38" s="233">
        <f t="shared" si="14"/>
        <v>0</v>
      </c>
      <c r="BL38" s="233">
        <f t="shared" si="14"/>
        <v>0</v>
      </c>
      <c r="BM38" s="233">
        <f t="shared" si="14"/>
        <v>0</v>
      </c>
      <c r="BN38" s="233">
        <f t="shared" si="14"/>
        <v>0</v>
      </c>
      <c r="BO38" s="227"/>
    </row>
    <row r="39" spans="1:68" s="137" customFormat="1" ht="12" outlineLevel="1">
      <c r="A39" s="228">
        <v>20</v>
      </c>
      <c r="B39" s="237" t="s">
        <v>228</v>
      </c>
      <c r="C39" s="229" t="str">
        <f>VLOOKUP(B39,'Tab 4 - Infrastructure'!$B$7:$J$114,9,FALSE)</f>
        <v>N</v>
      </c>
      <c r="D39" s="138">
        <f>VLOOKUP(B39,'Tab 4 - Infrastructure'!$B$7:$F$114,5,FALSE)</f>
        <v>40000000</v>
      </c>
      <c r="E39" s="137" t="str">
        <f>VLOOKUP(B39,'Tab 4 - Infrastructure'!$B$6:$D$114,3,FALSE)</f>
        <v>Shared Benefit</v>
      </c>
      <c r="F39" s="230">
        <f>VLOOKUP(B39,'Tab 4 - Infrastructure'!$B$7:$G$114,6,FALSE)</f>
        <v>0.214</v>
      </c>
      <c r="G39" s="138">
        <f t="shared" si="15"/>
        <v>8560000</v>
      </c>
      <c r="H39" s="138">
        <f t="shared" si="16"/>
        <v>31440000</v>
      </c>
      <c r="I39" s="231">
        <v>7</v>
      </c>
      <c r="J39" s="232"/>
      <c r="K39" s="233">
        <f t="shared" si="9"/>
        <v>0</v>
      </c>
      <c r="L39" s="233">
        <f t="shared" si="9"/>
        <v>0</v>
      </c>
      <c r="M39" s="233">
        <f t="shared" si="9"/>
        <v>0</v>
      </c>
      <c r="N39" s="233">
        <f t="shared" si="9"/>
        <v>0</v>
      </c>
      <c r="O39" s="233">
        <f t="shared" si="9"/>
        <v>0</v>
      </c>
      <c r="P39" s="233">
        <f t="shared" si="9"/>
        <v>0</v>
      </c>
      <c r="Q39" s="233">
        <f t="shared" si="9"/>
        <v>10949772.887799958</v>
      </c>
      <c r="R39" s="233">
        <f t="shared" si="9"/>
        <v>0</v>
      </c>
      <c r="S39" s="233">
        <f t="shared" si="9"/>
        <v>0</v>
      </c>
      <c r="T39" s="233">
        <f t="shared" si="9"/>
        <v>0</v>
      </c>
      <c r="U39" s="233">
        <f t="shared" si="10"/>
        <v>0</v>
      </c>
      <c r="V39" s="233">
        <f t="shared" si="10"/>
        <v>0</v>
      </c>
      <c r="W39" s="233">
        <f t="shared" si="10"/>
        <v>0</v>
      </c>
      <c r="X39" s="233">
        <f t="shared" si="10"/>
        <v>0</v>
      </c>
      <c r="Y39" s="233">
        <f t="shared" si="10"/>
        <v>0</v>
      </c>
      <c r="Z39" s="233">
        <f t="shared" si="10"/>
        <v>0</v>
      </c>
      <c r="AA39" s="233">
        <f t="shared" si="10"/>
        <v>0</v>
      </c>
      <c r="AB39" s="233">
        <f t="shared" si="10"/>
        <v>0</v>
      </c>
      <c r="AC39" s="233">
        <f t="shared" si="10"/>
        <v>0</v>
      </c>
      <c r="AD39" s="233">
        <f t="shared" si="10"/>
        <v>0</v>
      </c>
      <c r="AE39" s="233">
        <f t="shared" si="11"/>
        <v>0</v>
      </c>
      <c r="AF39" s="233">
        <f t="shared" si="11"/>
        <v>0</v>
      </c>
      <c r="AG39" s="233">
        <f t="shared" si="11"/>
        <v>0</v>
      </c>
      <c r="AH39" s="233">
        <f t="shared" si="11"/>
        <v>0</v>
      </c>
      <c r="AI39" s="233">
        <f t="shared" si="11"/>
        <v>0</v>
      </c>
      <c r="AJ39" s="233">
        <f t="shared" si="11"/>
        <v>0</v>
      </c>
      <c r="AK39" s="233">
        <f t="shared" si="11"/>
        <v>0</v>
      </c>
      <c r="AL39" s="233">
        <f t="shared" si="11"/>
        <v>0</v>
      </c>
      <c r="AM39" s="233">
        <f t="shared" si="11"/>
        <v>0</v>
      </c>
      <c r="AN39" s="233">
        <f t="shared" si="11"/>
        <v>0</v>
      </c>
      <c r="AO39" s="233">
        <f t="shared" si="12"/>
        <v>0</v>
      </c>
      <c r="AP39" s="233">
        <f t="shared" si="12"/>
        <v>0</v>
      </c>
      <c r="AQ39" s="233">
        <f t="shared" si="12"/>
        <v>0</v>
      </c>
      <c r="AR39" s="233">
        <f t="shared" si="12"/>
        <v>0</v>
      </c>
      <c r="AS39" s="233">
        <f t="shared" si="12"/>
        <v>0</v>
      </c>
      <c r="AT39" s="233">
        <f t="shared" si="12"/>
        <v>0</v>
      </c>
      <c r="AU39" s="233">
        <f t="shared" si="12"/>
        <v>0</v>
      </c>
      <c r="AV39" s="233">
        <f t="shared" si="12"/>
        <v>0</v>
      </c>
      <c r="AW39" s="233">
        <f t="shared" si="12"/>
        <v>0</v>
      </c>
      <c r="AX39" s="233">
        <f t="shared" si="12"/>
        <v>0</v>
      </c>
      <c r="AY39" s="233">
        <f t="shared" si="13"/>
        <v>0</v>
      </c>
      <c r="AZ39" s="233">
        <f t="shared" si="13"/>
        <v>0</v>
      </c>
      <c r="BA39" s="233">
        <f t="shared" si="13"/>
        <v>0</v>
      </c>
      <c r="BB39" s="233">
        <f t="shared" si="13"/>
        <v>0</v>
      </c>
      <c r="BC39" s="233">
        <f t="shared" si="13"/>
        <v>0</v>
      </c>
      <c r="BD39" s="233">
        <f t="shared" si="13"/>
        <v>0</v>
      </c>
      <c r="BE39" s="233">
        <f t="shared" si="13"/>
        <v>0</v>
      </c>
      <c r="BF39" s="233">
        <f t="shared" si="13"/>
        <v>0</v>
      </c>
      <c r="BG39" s="233">
        <f t="shared" si="13"/>
        <v>0</v>
      </c>
      <c r="BH39" s="233">
        <f t="shared" si="13"/>
        <v>0</v>
      </c>
      <c r="BI39" s="233">
        <f t="shared" si="14"/>
        <v>0</v>
      </c>
      <c r="BJ39" s="233">
        <f t="shared" si="14"/>
        <v>0</v>
      </c>
      <c r="BK39" s="233">
        <f t="shared" si="14"/>
        <v>0</v>
      </c>
      <c r="BL39" s="233">
        <f t="shared" si="14"/>
        <v>0</v>
      </c>
      <c r="BM39" s="233">
        <f t="shared" si="14"/>
        <v>0</v>
      </c>
      <c r="BN39" s="233">
        <f t="shared" si="14"/>
        <v>0</v>
      </c>
      <c r="BO39" s="227"/>
    </row>
    <row r="40" spans="1:68" s="137" customFormat="1" ht="12" outlineLevel="1">
      <c r="A40" s="228">
        <v>21</v>
      </c>
      <c r="B40" s="137" t="s">
        <v>133</v>
      </c>
      <c r="C40" s="229" t="str">
        <f>VLOOKUP(B40,'Tab 4 - Infrastructure'!$B$7:$J$114,9,FALSE)</f>
        <v>Y</v>
      </c>
      <c r="D40" s="138">
        <f>VLOOKUP(B40,'Tab 4 - Infrastructure'!$B$7:$F$114,5,FALSE)</f>
        <v>50000000</v>
      </c>
      <c r="E40" s="137" t="str">
        <f>VLOOKUP(B40,'Tab 4 - Infrastructure'!$B$6:$D$114,3,FALSE)</f>
        <v>Greenfield</v>
      </c>
      <c r="F40" s="230">
        <f>VLOOKUP(B40,'Tab 4 - Infrastructure'!$B$7:$G$114,6,FALSE)</f>
        <v>0.50900000000000001</v>
      </c>
      <c r="G40" s="138">
        <f>D40*F40</f>
        <v>25450000</v>
      </c>
      <c r="H40" s="138">
        <f>D40-G40</f>
        <v>24550000</v>
      </c>
      <c r="I40" s="231">
        <v>8</v>
      </c>
      <c r="J40" s="232"/>
      <c r="K40" s="233">
        <f t="shared" ref="K40:T49" si="17">IF($I40=K$2,$G40,0)*(1+$E$75)^K$2</f>
        <v>0</v>
      </c>
      <c r="L40" s="233">
        <f t="shared" si="17"/>
        <v>0</v>
      </c>
      <c r="M40" s="233">
        <f t="shared" si="17"/>
        <v>0</v>
      </c>
      <c r="N40" s="233">
        <f t="shared" si="17"/>
        <v>0</v>
      </c>
      <c r="O40" s="233">
        <f t="shared" si="17"/>
        <v>0</v>
      </c>
      <c r="P40" s="233">
        <f t="shared" si="17"/>
        <v>0</v>
      </c>
      <c r="Q40" s="233">
        <f t="shared" si="17"/>
        <v>0</v>
      </c>
      <c r="R40" s="233">
        <f t="shared" si="17"/>
        <v>33720580.323634617</v>
      </c>
      <c r="S40" s="233">
        <f t="shared" si="17"/>
        <v>0</v>
      </c>
      <c r="T40" s="233">
        <f t="shared" si="17"/>
        <v>0</v>
      </c>
      <c r="U40" s="233">
        <f t="shared" ref="U40:AD49" si="18">IF($I40=U$2,$G40,0)*(1+$E$75)^U$2</f>
        <v>0</v>
      </c>
      <c r="V40" s="233">
        <f t="shared" si="18"/>
        <v>0</v>
      </c>
      <c r="W40" s="233">
        <f t="shared" si="18"/>
        <v>0</v>
      </c>
      <c r="X40" s="233">
        <f t="shared" si="18"/>
        <v>0</v>
      </c>
      <c r="Y40" s="233">
        <f t="shared" si="18"/>
        <v>0</v>
      </c>
      <c r="Z40" s="233">
        <f t="shared" si="18"/>
        <v>0</v>
      </c>
      <c r="AA40" s="233">
        <f t="shared" si="18"/>
        <v>0</v>
      </c>
      <c r="AB40" s="233">
        <f t="shared" si="18"/>
        <v>0</v>
      </c>
      <c r="AC40" s="233">
        <f t="shared" si="18"/>
        <v>0</v>
      </c>
      <c r="AD40" s="233">
        <f t="shared" si="18"/>
        <v>0</v>
      </c>
      <c r="AE40" s="233">
        <f t="shared" ref="AE40:AN49" si="19">IF($I40=AE$2,$G40,0)*(1+$E$75)^AE$2</f>
        <v>0</v>
      </c>
      <c r="AF40" s="233">
        <f t="shared" si="19"/>
        <v>0</v>
      </c>
      <c r="AG40" s="233">
        <f t="shared" si="19"/>
        <v>0</v>
      </c>
      <c r="AH40" s="233">
        <f t="shared" si="19"/>
        <v>0</v>
      </c>
      <c r="AI40" s="233">
        <f t="shared" si="19"/>
        <v>0</v>
      </c>
      <c r="AJ40" s="233">
        <f t="shared" si="19"/>
        <v>0</v>
      </c>
      <c r="AK40" s="233">
        <f t="shared" si="19"/>
        <v>0</v>
      </c>
      <c r="AL40" s="233">
        <f t="shared" si="19"/>
        <v>0</v>
      </c>
      <c r="AM40" s="233">
        <f t="shared" si="19"/>
        <v>0</v>
      </c>
      <c r="AN40" s="233">
        <f t="shared" si="19"/>
        <v>0</v>
      </c>
      <c r="AO40" s="233">
        <f t="shared" ref="AO40:AX49" si="20">IF($I40=AO$2,$G40,0)*(1+$E$75)^AO$2</f>
        <v>0</v>
      </c>
      <c r="AP40" s="233">
        <f t="shared" si="20"/>
        <v>0</v>
      </c>
      <c r="AQ40" s="233">
        <f t="shared" si="20"/>
        <v>0</v>
      </c>
      <c r="AR40" s="233">
        <f t="shared" si="20"/>
        <v>0</v>
      </c>
      <c r="AS40" s="233">
        <f t="shared" si="20"/>
        <v>0</v>
      </c>
      <c r="AT40" s="233">
        <f t="shared" si="20"/>
        <v>0</v>
      </c>
      <c r="AU40" s="233">
        <f t="shared" si="20"/>
        <v>0</v>
      </c>
      <c r="AV40" s="233">
        <f t="shared" si="20"/>
        <v>0</v>
      </c>
      <c r="AW40" s="233">
        <f t="shared" si="20"/>
        <v>0</v>
      </c>
      <c r="AX40" s="233">
        <f t="shared" si="20"/>
        <v>0</v>
      </c>
      <c r="AY40" s="233">
        <f t="shared" ref="AY40:BH49" si="21">IF($I40=AY$2,$G40,0)*(1+$E$75)^AY$2</f>
        <v>0</v>
      </c>
      <c r="AZ40" s="233">
        <f t="shared" si="21"/>
        <v>0</v>
      </c>
      <c r="BA40" s="233">
        <f t="shared" si="21"/>
        <v>0</v>
      </c>
      <c r="BB40" s="233">
        <f t="shared" si="21"/>
        <v>0</v>
      </c>
      <c r="BC40" s="233">
        <f t="shared" si="21"/>
        <v>0</v>
      </c>
      <c r="BD40" s="233">
        <f t="shared" si="21"/>
        <v>0</v>
      </c>
      <c r="BE40" s="233">
        <f t="shared" si="21"/>
        <v>0</v>
      </c>
      <c r="BF40" s="233">
        <f t="shared" si="21"/>
        <v>0</v>
      </c>
      <c r="BG40" s="233">
        <f t="shared" si="21"/>
        <v>0</v>
      </c>
      <c r="BH40" s="233">
        <f t="shared" si="21"/>
        <v>0</v>
      </c>
      <c r="BI40" s="233">
        <f t="shared" ref="BI40:BN49" si="22">IF($I40=BI$2,$G40,0)*(1+$E$75)^BI$2</f>
        <v>0</v>
      </c>
      <c r="BJ40" s="233">
        <f t="shared" si="22"/>
        <v>0</v>
      </c>
      <c r="BK40" s="233">
        <f t="shared" si="22"/>
        <v>0</v>
      </c>
      <c r="BL40" s="233">
        <f t="shared" si="22"/>
        <v>0</v>
      </c>
      <c r="BM40" s="233">
        <f t="shared" si="22"/>
        <v>0</v>
      </c>
      <c r="BN40" s="233">
        <f t="shared" si="22"/>
        <v>0</v>
      </c>
      <c r="BO40" s="227"/>
    </row>
    <row r="41" spans="1:68" s="137" customFormat="1" ht="12" outlineLevel="1">
      <c r="A41" s="228">
        <v>22</v>
      </c>
      <c r="B41" s="234" t="s">
        <v>223</v>
      </c>
      <c r="C41" s="229" t="str">
        <f>VLOOKUP(B41,'Tab 4 - Infrastructure'!$B$7:$J$114,9,FALSE)</f>
        <v>Y</v>
      </c>
      <c r="D41" s="138">
        <f>VLOOKUP(B41,'Tab 4 - Infrastructure'!$B$7:$F$114,5,FALSE)</f>
        <v>67000000</v>
      </c>
      <c r="E41" s="137" t="str">
        <f>VLOOKUP(B41,'Tab 4 - Infrastructure'!$B$6:$D$114,3,FALSE)</f>
        <v>Shared Benefit</v>
      </c>
      <c r="F41" s="230">
        <f>VLOOKUP(B41,'Tab 4 - Infrastructure'!$B$7:$G$114,6,FALSE)</f>
        <v>0.214</v>
      </c>
      <c r="G41" s="138">
        <f t="shared" si="15"/>
        <v>14338000</v>
      </c>
      <c r="H41" s="138">
        <f t="shared" si="16"/>
        <v>52662000</v>
      </c>
      <c r="I41" s="231">
        <v>8</v>
      </c>
      <c r="J41" s="232"/>
      <c r="K41" s="233">
        <f t="shared" si="17"/>
        <v>0</v>
      </c>
      <c r="L41" s="233">
        <f t="shared" si="17"/>
        <v>0</v>
      </c>
      <c r="M41" s="233">
        <f t="shared" si="17"/>
        <v>0</v>
      </c>
      <c r="N41" s="233">
        <f t="shared" si="17"/>
        <v>0</v>
      </c>
      <c r="O41" s="233">
        <f t="shared" si="17"/>
        <v>0</v>
      </c>
      <c r="P41" s="233">
        <f t="shared" si="17"/>
        <v>0</v>
      </c>
      <c r="Q41" s="233">
        <f t="shared" si="17"/>
        <v>0</v>
      </c>
      <c r="R41" s="233">
        <f t="shared" si="17"/>
        <v>18997472.718281854</v>
      </c>
      <c r="S41" s="233">
        <f t="shared" si="17"/>
        <v>0</v>
      </c>
      <c r="T41" s="233">
        <f t="shared" si="17"/>
        <v>0</v>
      </c>
      <c r="U41" s="233">
        <f t="shared" si="18"/>
        <v>0</v>
      </c>
      <c r="V41" s="233">
        <f t="shared" si="18"/>
        <v>0</v>
      </c>
      <c r="W41" s="233">
        <f t="shared" si="18"/>
        <v>0</v>
      </c>
      <c r="X41" s="233">
        <f t="shared" si="18"/>
        <v>0</v>
      </c>
      <c r="Y41" s="233">
        <f t="shared" si="18"/>
        <v>0</v>
      </c>
      <c r="Z41" s="233">
        <f t="shared" si="18"/>
        <v>0</v>
      </c>
      <c r="AA41" s="233">
        <f t="shared" si="18"/>
        <v>0</v>
      </c>
      <c r="AB41" s="233">
        <f t="shared" si="18"/>
        <v>0</v>
      </c>
      <c r="AC41" s="233">
        <f t="shared" si="18"/>
        <v>0</v>
      </c>
      <c r="AD41" s="233">
        <f t="shared" si="18"/>
        <v>0</v>
      </c>
      <c r="AE41" s="233">
        <f t="shared" si="19"/>
        <v>0</v>
      </c>
      <c r="AF41" s="233">
        <f t="shared" si="19"/>
        <v>0</v>
      </c>
      <c r="AG41" s="233">
        <f t="shared" si="19"/>
        <v>0</v>
      </c>
      <c r="AH41" s="233">
        <f t="shared" si="19"/>
        <v>0</v>
      </c>
      <c r="AI41" s="233">
        <f t="shared" si="19"/>
        <v>0</v>
      </c>
      <c r="AJ41" s="233">
        <f t="shared" si="19"/>
        <v>0</v>
      </c>
      <c r="AK41" s="233">
        <f t="shared" si="19"/>
        <v>0</v>
      </c>
      <c r="AL41" s="233">
        <f t="shared" si="19"/>
        <v>0</v>
      </c>
      <c r="AM41" s="233">
        <f t="shared" si="19"/>
        <v>0</v>
      </c>
      <c r="AN41" s="233">
        <f t="shared" si="19"/>
        <v>0</v>
      </c>
      <c r="AO41" s="233">
        <f t="shared" si="20"/>
        <v>0</v>
      </c>
      <c r="AP41" s="233">
        <f t="shared" si="20"/>
        <v>0</v>
      </c>
      <c r="AQ41" s="233">
        <f t="shared" si="20"/>
        <v>0</v>
      </c>
      <c r="AR41" s="233">
        <f t="shared" si="20"/>
        <v>0</v>
      </c>
      <c r="AS41" s="233">
        <f t="shared" si="20"/>
        <v>0</v>
      </c>
      <c r="AT41" s="233">
        <f t="shared" si="20"/>
        <v>0</v>
      </c>
      <c r="AU41" s="233">
        <f t="shared" si="20"/>
        <v>0</v>
      </c>
      <c r="AV41" s="233">
        <f t="shared" si="20"/>
        <v>0</v>
      </c>
      <c r="AW41" s="233">
        <f t="shared" si="20"/>
        <v>0</v>
      </c>
      <c r="AX41" s="233">
        <f t="shared" si="20"/>
        <v>0</v>
      </c>
      <c r="AY41" s="233">
        <f t="shared" si="21"/>
        <v>0</v>
      </c>
      <c r="AZ41" s="233">
        <f t="shared" si="21"/>
        <v>0</v>
      </c>
      <c r="BA41" s="233">
        <f t="shared" si="21"/>
        <v>0</v>
      </c>
      <c r="BB41" s="233">
        <f t="shared" si="21"/>
        <v>0</v>
      </c>
      <c r="BC41" s="233">
        <f t="shared" si="21"/>
        <v>0</v>
      </c>
      <c r="BD41" s="233">
        <f t="shared" si="21"/>
        <v>0</v>
      </c>
      <c r="BE41" s="233">
        <f t="shared" si="21"/>
        <v>0</v>
      </c>
      <c r="BF41" s="233">
        <f t="shared" si="21"/>
        <v>0</v>
      </c>
      <c r="BG41" s="233">
        <f t="shared" si="21"/>
        <v>0</v>
      </c>
      <c r="BH41" s="233">
        <f t="shared" si="21"/>
        <v>0</v>
      </c>
      <c r="BI41" s="233">
        <f t="shared" si="22"/>
        <v>0</v>
      </c>
      <c r="BJ41" s="233">
        <f t="shared" si="22"/>
        <v>0</v>
      </c>
      <c r="BK41" s="233">
        <f t="shared" si="22"/>
        <v>0</v>
      </c>
      <c r="BL41" s="233">
        <f t="shared" si="22"/>
        <v>0</v>
      </c>
      <c r="BM41" s="233">
        <f t="shared" si="22"/>
        <v>0</v>
      </c>
      <c r="BN41" s="233">
        <f t="shared" si="22"/>
        <v>0</v>
      </c>
      <c r="BO41" s="227"/>
    </row>
    <row r="42" spans="1:68" s="227" customFormat="1" ht="12" outlineLevel="1">
      <c r="A42" s="228">
        <v>23</v>
      </c>
      <c r="B42" s="137" t="s">
        <v>140</v>
      </c>
      <c r="C42" s="229" t="str">
        <f>VLOOKUP(B42,'Tab 4 - Infrastructure'!$B$7:$J$114,9,FALSE)</f>
        <v>Y</v>
      </c>
      <c r="D42" s="138">
        <f>VLOOKUP(B42,'Tab 4 - Infrastructure'!$B$7:$F$114,5,FALSE)</f>
        <v>51000000</v>
      </c>
      <c r="E42" s="137" t="str">
        <f>VLOOKUP(B42,'Tab 4 - Infrastructure'!$B$6:$D$114,3,FALSE)</f>
        <v>Greenfield</v>
      </c>
      <c r="F42" s="230">
        <f>VLOOKUP(B42,'Tab 4 - Infrastructure'!$B$7:$G$114,6,FALSE)</f>
        <v>0.50900000000000001</v>
      </c>
      <c r="G42" s="138">
        <f t="shared" si="15"/>
        <v>25959000</v>
      </c>
      <c r="H42" s="138">
        <f t="shared" si="16"/>
        <v>25041000</v>
      </c>
      <c r="I42" s="231">
        <v>9</v>
      </c>
      <c r="J42" s="232"/>
      <c r="K42" s="233">
        <f t="shared" si="17"/>
        <v>0</v>
      </c>
      <c r="L42" s="233">
        <f t="shared" si="17"/>
        <v>0</v>
      </c>
      <c r="M42" s="233">
        <f t="shared" si="17"/>
        <v>0</v>
      </c>
      <c r="N42" s="233">
        <f t="shared" si="17"/>
        <v>0</v>
      </c>
      <c r="O42" s="233">
        <f t="shared" si="17"/>
        <v>0</v>
      </c>
      <c r="P42" s="233">
        <f t="shared" si="17"/>
        <v>0</v>
      </c>
      <c r="Q42" s="233">
        <f t="shared" si="17"/>
        <v>0</v>
      </c>
      <c r="R42" s="233">
        <f t="shared" si="17"/>
        <v>0</v>
      </c>
      <c r="S42" s="233">
        <f t="shared" si="17"/>
        <v>35626332.641205154</v>
      </c>
      <c r="T42" s="233">
        <f t="shared" si="17"/>
        <v>0</v>
      </c>
      <c r="U42" s="233">
        <f t="shared" si="18"/>
        <v>0</v>
      </c>
      <c r="V42" s="233">
        <f t="shared" si="18"/>
        <v>0</v>
      </c>
      <c r="W42" s="233">
        <f t="shared" si="18"/>
        <v>0</v>
      </c>
      <c r="X42" s="233">
        <f t="shared" si="18"/>
        <v>0</v>
      </c>
      <c r="Y42" s="233">
        <f t="shared" si="18"/>
        <v>0</v>
      </c>
      <c r="Z42" s="233">
        <f t="shared" si="18"/>
        <v>0</v>
      </c>
      <c r="AA42" s="233">
        <f t="shared" si="18"/>
        <v>0</v>
      </c>
      <c r="AB42" s="233">
        <f t="shared" si="18"/>
        <v>0</v>
      </c>
      <c r="AC42" s="233">
        <f t="shared" si="18"/>
        <v>0</v>
      </c>
      <c r="AD42" s="233">
        <f t="shared" si="18"/>
        <v>0</v>
      </c>
      <c r="AE42" s="233">
        <f t="shared" si="19"/>
        <v>0</v>
      </c>
      <c r="AF42" s="233">
        <f t="shared" si="19"/>
        <v>0</v>
      </c>
      <c r="AG42" s="233">
        <f t="shared" si="19"/>
        <v>0</v>
      </c>
      <c r="AH42" s="233">
        <f t="shared" si="19"/>
        <v>0</v>
      </c>
      <c r="AI42" s="233">
        <f t="shared" si="19"/>
        <v>0</v>
      </c>
      <c r="AJ42" s="233">
        <f t="shared" si="19"/>
        <v>0</v>
      </c>
      <c r="AK42" s="233">
        <f t="shared" si="19"/>
        <v>0</v>
      </c>
      <c r="AL42" s="233">
        <f t="shared" si="19"/>
        <v>0</v>
      </c>
      <c r="AM42" s="233">
        <f t="shared" si="19"/>
        <v>0</v>
      </c>
      <c r="AN42" s="233">
        <f t="shared" si="19"/>
        <v>0</v>
      </c>
      <c r="AO42" s="233">
        <f t="shared" si="20"/>
        <v>0</v>
      </c>
      <c r="AP42" s="233">
        <f t="shared" si="20"/>
        <v>0</v>
      </c>
      <c r="AQ42" s="233">
        <f t="shared" si="20"/>
        <v>0</v>
      </c>
      <c r="AR42" s="233">
        <f t="shared" si="20"/>
        <v>0</v>
      </c>
      <c r="AS42" s="233">
        <f t="shared" si="20"/>
        <v>0</v>
      </c>
      <c r="AT42" s="233">
        <f t="shared" si="20"/>
        <v>0</v>
      </c>
      <c r="AU42" s="233">
        <f t="shared" si="20"/>
        <v>0</v>
      </c>
      <c r="AV42" s="233">
        <f t="shared" si="20"/>
        <v>0</v>
      </c>
      <c r="AW42" s="233">
        <f t="shared" si="20"/>
        <v>0</v>
      </c>
      <c r="AX42" s="233">
        <f t="shared" si="20"/>
        <v>0</v>
      </c>
      <c r="AY42" s="233">
        <f t="shared" si="21"/>
        <v>0</v>
      </c>
      <c r="AZ42" s="233">
        <f t="shared" si="21"/>
        <v>0</v>
      </c>
      <c r="BA42" s="233">
        <f t="shared" si="21"/>
        <v>0</v>
      </c>
      <c r="BB42" s="233">
        <f t="shared" si="21"/>
        <v>0</v>
      </c>
      <c r="BC42" s="233">
        <f t="shared" si="21"/>
        <v>0</v>
      </c>
      <c r="BD42" s="233">
        <f t="shared" si="21"/>
        <v>0</v>
      </c>
      <c r="BE42" s="233">
        <f t="shared" si="21"/>
        <v>0</v>
      </c>
      <c r="BF42" s="233">
        <f t="shared" si="21"/>
        <v>0</v>
      </c>
      <c r="BG42" s="233">
        <f t="shared" si="21"/>
        <v>0</v>
      </c>
      <c r="BH42" s="233">
        <f t="shared" si="21"/>
        <v>0</v>
      </c>
      <c r="BI42" s="233">
        <f t="shared" si="22"/>
        <v>0</v>
      </c>
      <c r="BJ42" s="233">
        <f t="shared" si="22"/>
        <v>0</v>
      </c>
      <c r="BK42" s="233">
        <f t="shared" si="22"/>
        <v>0</v>
      </c>
      <c r="BL42" s="233">
        <f t="shared" si="22"/>
        <v>0</v>
      </c>
      <c r="BM42" s="233">
        <f t="shared" si="22"/>
        <v>0</v>
      </c>
      <c r="BN42" s="233">
        <f t="shared" si="22"/>
        <v>0</v>
      </c>
      <c r="BP42" s="137"/>
    </row>
    <row r="43" spans="1:68" s="227" customFormat="1" ht="12" outlineLevel="1">
      <c r="A43" s="228">
        <v>24</v>
      </c>
      <c r="B43" s="161" t="s">
        <v>184</v>
      </c>
      <c r="C43" s="229" t="str">
        <f>VLOOKUP(B43,'Tab 4 - Infrastructure'!$B$7:$J$114,9,FALSE)</f>
        <v>Y</v>
      </c>
      <c r="D43" s="138">
        <f>VLOOKUP(B43,'Tab 4 - Infrastructure'!$B$7:$F$114,5,FALSE)</f>
        <v>20000000</v>
      </c>
      <c r="E43" s="137" t="str">
        <f>VLOOKUP(B43,'Tab 4 - Infrastructure'!$B$6:$D$114,3,FALSE)</f>
        <v>Greenfield</v>
      </c>
      <c r="F43" s="230">
        <f>VLOOKUP(B43,'Tab 4 - Infrastructure'!$B$7:$G$114,6,FALSE)</f>
        <v>0.50900000000000001</v>
      </c>
      <c r="G43" s="138">
        <f>D43*F43</f>
        <v>10180000</v>
      </c>
      <c r="H43" s="138">
        <f>D43-G43</f>
        <v>9820000</v>
      </c>
      <c r="I43" s="231">
        <v>9</v>
      </c>
      <c r="J43" s="232"/>
      <c r="K43" s="233">
        <f t="shared" si="17"/>
        <v>0</v>
      </c>
      <c r="L43" s="233">
        <f t="shared" si="17"/>
        <v>0</v>
      </c>
      <c r="M43" s="233">
        <f t="shared" si="17"/>
        <v>0</v>
      </c>
      <c r="N43" s="233">
        <f t="shared" si="17"/>
        <v>0</v>
      </c>
      <c r="O43" s="233">
        <f t="shared" si="17"/>
        <v>0</v>
      </c>
      <c r="P43" s="233">
        <f t="shared" si="17"/>
        <v>0</v>
      </c>
      <c r="Q43" s="233">
        <f t="shared" si="17"/>
        <v>0</v>
      </c>
      <c r="R43" s="233">
        <f t="shared" si="17"/>
        <v>0</v>
      </c>
      <c r="S43" s="233">
        <f t="shared" si="17"/>
        <v>13971110.839688295</v>
      </c>
      <c r="T43" s="233">
        <f t="shared" si="17"/>
        <v>0</v>
      </c>
      <c r="U43" s="233">
        <f t="shared" si="18"/>
        <v>0</v>
      </c>
      <c r="V43" s="233">
        <f t="shared" si="18"/>
        <v>0</v>
      </c>
      <c r="W43" s="233">
        <f t="shared" si="18"/>
        <v>0</v>
      </c>
      <c r="X43" s="233">
        <f t="shared" si="18"/>
        <v>0</v>
      </c>
      <c r="Y43" s="233">
        <f t="shared" si="18"/>
        <v>0</v>
      </c>
      <c r="Z43" s="233">
        <f t="shared" si="18"/>
        <v>0</v>
      </c>
      <c r="AA43" s="233">
        <f t="shared" si="18"/>
        <v>0</v>
      </c>
      <c r="AB43" s="233">
        <f t="shared" si="18"/>
        <v>0</v>
      </c>
      <c r="AC43" s="233">
        <f t="shared" si="18"/>
        <v>0</v>
      </c>
      <c r="AD43" s="233">
        <f t="shared" si="18"/>
        <v>0</v>
      </c>
      <c r="AE43" s="233">
        <f t="shared" si="19"/>
        <v>0</v>
      </c>
      <c r="AF43" s="233">
        <f t="shared" si="19"/>
        <v>0</v>
      </c>
      <c r="AG43" s="233">
        <f t="shared" si="19"/>
        <v>0</v>
      </c>
      <c r="AH43" s="233">
        <f t="shared" si="19"/>
        <v>0</v>
      </c>
      <c r="AI43" s="233">
        <f t="shared" si="19"/>
        <v>0</v>
      </c>
      <c r="AJ43" s="233">
        <f t="shared" si="19"/>
        <v>0</v>
      </c>
      <c r="AK43" s="233">
        <f t="shared" si="19"/>
        <v>0</v>
      </c>
      <c r="AL43" s="233">
        <f t="shared" si="19"/>
        <v>0</v>
      </c>
      <c r="AM43" s="233">
        <f t="shared" si="19"/>
        <v>0</v>
      </c>
      <c r="AN43" s="233">
        <f t="shared" si="19"/>
        <v>0</v>
      </c>
      <c r="AO43" s="233">
        <f t="shared" si="20"/>
        <v>0</v>
      </c>
      <c r="AP43" s="233">
        <f t="shared" si="20"/>
        <v>0</v>
      </c>
      <c r="AQ43" s="233">
        <f t="shared" si="20"/>
        <v>0</v>
      </c>
      <c r="AR43" s="233">
        <f t="shared" si="20"/>
        <v>0</v>
      </c>
      <c r="AS43" s="233">
        <f t="shared" si="20"/>
        <v>0</v>
      </c>
      <c r="AT43" s="233">
        <f t="shared" si="20"/>
        <v>0</v>
      </c>
      <c r="AU43" s="233">
        <f t="shared" si="20"/>
        <v>0</v>
      </c>
      <c r="AV43" s="233">
        <f t="shared" si="20"/>
        <v>0</v>
      </c>
      <c r="AW43" s="233">
        <f t="shared" si="20"/>
        <v>0</v>
      </c>
      <c r="AX43" s="233">
        <f t="shared" si="20"/>
        <v>0</v>
      </c>
      <c r="AY43" s="233">
        <f t="shared" si="21"/>
        <v>0</v>
      </c>
      <c r="AZ43" s="233">
        <f t="shared" si="21"/>
        <v>0</v>
      </c>
      <c r="BA43" s="233">
        <f t="shared" si="21"/>
        <v>0</v>
      </c>
      <c r="BB43" s="233">
        <f t="shared" si="21"/>
        <v>0</v>
      </c>
      <c r="BC43" s="233">
        <f t="shared" si="21"/>
        <v>0</v>
      </c>
      <c r="BD43" s="233">
        <f t="shared" si="21"/>
        <v>0</v>
      </c>
      <c r="BE43" s="233">
        <f t="shared" si="21"/>
        <v>0</v>
      </c>
      <c r="BF43" s="233">
        <f t="shared" si="21"/>
        <v>0</v>
      </c>
      <c r="BG43" s="233">
        <f t="shared" si="21"/>
        <v>0</v>
      </c>
      <c r="BH43" s="233">
        <f t="shared" si="21"/>
        <v>0</v>
      </c>
      <c r="BI43" s="233">
        <f t="shared" si="22"/>
        <v>0</v>
      </c>
      <c r="BJ43" s="233">
        <f t="shared" si="22"/>
        <v>0</v>
      </c>
      <c r="BK43" s="233">
        <f t="shared" si="22"/>
        <v>0</v>
      </c>
      <c r="BL43" s="233">
        <f t="shared" si="22"/>
        <v>0</v>
      </c>
      <c r="BM43" s="233">
        <f t="shared" si="22"/>
        <v>0</v>
      </c>
      <c r="BN43" s="233">
        <f t="shared" si="22"/>
        <v>0</v>
      </c>
      <c r="BP43" s="137"/>
    </row>
    <row r="44" spans="1:68" s="137" customFormat="1" ht="12" outlineLevel="1">
      <c r="A44" s="228">
        <v>25</v>
      </c>
      <c r="B44" s="137" t="s">
        <v>177</v>
      </c>
      <c r="C44" s="229" t="str">
        <f>VLOOKUP(B44,'Tab 4 - Infrastructure'!$B$7:$J$114,9,FALSE)</f>
        <v>Y</v>
      </c>
      <c r="D44" s="138">
        <f>VLOOKUP(B44,'Tab 4 - Infrastructure'!$B$7:$F$114,5,FALSE)</f>
        <v>50000000</v>
      </c>
      <c r="E44" s="137" t="str">
        <f>VLOOKUP(B44,'Tab 4 - Infrastructure'!$B$6:$D$114,3,FALSE)</f>
        <v>Greenfield</v>
      </c>
      <c r="F44" s="230">
        <f>VLOOKUP(B44,'Tab 4 - Infrastructure'!$B$7:$G$114,6,FALSE)</f>
        <v>0.50900000000000001</v>
      </c>
      <c r="G44" s="138">
        <f>D44*F44</f>
        <v>25450000</v>
      </c>
      <c r="H44" s="138">
        <f>D44-G44</f>
        <v>24550000</v>
      </c>
      <c r="I44" s="231">
        <v>10</v>
      </c>
      <c r="J44" s="232"/>
      <c r="K44" s="233">
        <f t="shared" si="17"/>
        <v>0</v>
      </c>
      <c r="L44" s="233">
        <f t="shared" si="17"/>
        <v>0</v>
      </c>
      <c r="M44" s="233">
        <f t="shared" si="17"/>
        <v>0</v>
      </c>
      <c r="N44" s="233">
        <f t="shared" si="17"/>
        <v>0</v>
      </c>
      <c r="O44" s="233">
        <f t="shared" si="17"/>
        <v>0</v>
      </c>
      <c r="P44" s="233">
        <f t="shared" si="17"/>
        <v>0</v>
      </c>
      <c r="Q44" s="233">
        <f t="shared" si="17"/>
        <v>0</v>
      </c>
      <c r="R44" s="233">
        <f t="shared" si="17"/>
        <v>0</v>
      </c>
      <c r="S44" s="233">
        <f t="shared" si="17"/>
        <v>0</v>
      </c>
      <c r="T44" s="233">
        <f t="shared" si="17"/>
        <v>36178191.519372843</v>
      </c>
      <c r="U44" s="233">
        <f t="shared" si="18"/>
        <v>0</v>
      </c>
      <c r="V44" s="233">
        <f t="shared" si="18"/>
        <v>0</v>
      </c>
      <c r="W44" s="233">
        <f t="shared" si="18"/>
        <v>0</v>
      </c>
      <c r="X44" s="233">
        <f t="shared" si="18"/>
        <v>0</v>
      </c>
      <c r="Y44" s="233">
        <f t="shared" si="18"/>
        <v>0</v>
      </c>
      <c r="Z44" s="233">
        <f t="shared" si="18"/>
        <v>0</v>
      </c>
      <c r="AA44" s="233">
        <f t="shared" si="18"/>
        <v>0</v>
      </c>
      <c r="AB44" s="233">
        <f t="shared" si="18"/>
        <v>0</v>
      </c>
      <c r="AC44" s="233">
        <f t="shared" si="18"/>
        <v>0</v>
      </c>
      <c r="AD44" s="233">
        <f t="shared" si="18"/>
        <v>0</v>
      </c>
      <c r="AE44" s="233">
        <f t="shared" si="19"/>
        <v>0</v>
      </c>
      <c r="AF44" s="233">
        <f t="shared" si="19"/>
        <v>0</v>
      </c>
      <c r="AG44" s="233">
        <f t="shared" si="19"/>
        <v>0</v>
      </c>
      <c r="AH44" s="233">
        <f t="shared" si="19"/>
        <v>0</v>
      </c>
      <c r="AI44" s="233">
        <f t="shared" si="19"/>
        <v>0</v>
      </c>
      <c r="AJ44" s="233">
        <f t="shared" si="19"/>
        <v>0</v>
      </c>
      <c r="AK44" s="233">
        <f t="shared" si="19"/>
        <v>0</v>
      </c>
      <c r="AL44" s="233">
        <f t="shared" si="19"/>
        <v>0</v>
      </c>
      <c r="AM44" s="233">
        <f t="shared" si="19"/>
        <v>0</v>
      </c>
      <c r="AN44" s="233">
        <f t="shared" si="19"/>
        <v>0</v>
      </c>
      <c r="AO44" s="233">
        <f t="shared" si="20"/>
        <v>0</v>
      </c>
      <c r="AP44" s="233">
        <f t="shared" si="20"/>
        <v>0</v>
      </c>
      <c r="AQ44" s="233">
        <f t="shared" si="20"/>
        <v>0</v>
      </c>
      <c r="AR44" s="233">
        <f t="shared" si="20"/>
        <v>0</v>
      </c>
      <c r="AS44" s="233">
        <f t="shared" si="20"/>
        <v>0</v>
      </c>
      <c r="AT44" s="233">
        <f t="shared" si="20"/>
        <v>0</v>
      </c>
      <c r="AU44" s="233">
        <f t="shared" si="20"/>
        <v>0</v>
      </c>
      <c r="AV44" s="233">
        <f t="shared" si="20"/>
        <v>0</v>
      </c>
      <c r="AW44" s="233">
        <f t="shared" si="20"/>
        <v>0</v>
      </c>
      <c r="AX44" s="233">
        <f t="shared" si="20"/>
        <v>0</v>
      </c>
      <c r="AY44" s="233">
        <f t="shared" si="21"/>
        <v>0</v>
      </c>
      <c r="AZ44" s="233">
        <f t="shared" si="21"/>
        <v>0</v>
      </c>
      <c r="BA44" s="233">
        <f t="shared" si="21"/>
        <v>0</v>
      </c>
      <c r="BB44" s="233">
        <f t="shared" si="21"/>
        <v>0</v>
      </c>
      <c r="BC44" s="233">
        <f t="shared" si="21"/>
        <v>0</v>
      </c>
      <c r="BD44" s="233">
        <f t="shared" si="21"/>
        <v>0</v>
      </c>
      <c r="BE44" s="233">
        <f t="shared" si="21"/>
        <v>0</v>
      </c>
      <c r="BF44" s="233">
        <f t="shared" si="21"/>
        <v>0</v>
      </c>
      <c r="BG44" s="233">
        <f t="shared" si="21"/>
        <v>0</v>
      </c>
      <c r="BH44" s="233">
        <f t="shared" si="21"/>
        <v>0</v>
      </c>
      <c r="BI44" s="233">
        <f t="shared" si="22"/>
        <v>0</v>
      </c>
      <c r="BJ44" s="233">
        <f t="shared" si="22"/>
        <v>0</v>
      </c>
      <c r="BK44" s="233">
        <f t="shared" si="22"/>
        <v>0</v>
      </c>
      <c r="BL44" s="233">
        <f t="shared" si="22"/>
        <v>0</v>
      </c>
      <c r="BM44" s="233">
        <f t="shared" si="22"/>
        <v>0</v>
      </c>
      <c r="BN44" s="233">
        <f t="shared" si="22"/>
        <v>0</v>
      </c>
      <c r="BO44" s="227"/>
    </row>
    <row r="45" spans="1:68" s="227" customFormat="1" ht="12" outlineLevel="1">
      <c r="A45" s="228">
        <v>26</v>
      </c>
      <c r="B45" s="234" t="s">
        <v>176</v>
      </c>
      <c r="C45" s="229" t="str">
        <f>VLOOKUP(B45,'Tab 4 - Infrastructure'!$B$7:$J$114,9,FALSE)</f>
        <v>N</v>
      </c>
      <c r="D45" s="138">
        <f>VLOOKUP(B45,'Tab 4 - Infrastructure'!$B$7:$F$114,5,FALSE)</f>
        <v>60000000</v>
      </c>
      <c r="E45" s="137" t="str">
        <f>VLOOKUP(B45,'Tab 4 - Infrastructure'!$B$6:$D$114,3,FALSE)</f>
        <v>Greenfield</v>
      </c>
      <c r="F45" s="230">
        <f>VLOOKUP(B45,'Tab 4 - Infrastructure'!$B$7:$G$114,6,FALSE)</f>
        <v>0.50900000000000001</v>
      </c>
      <c r="G45" s="138">
        <f>D45*F45</f>
        <v>30540000</v>
      </c>
      <c r="H45" s="138">
        <f>D45-G45</f>
        <v>29460000</v>
      </c>
      <c r="I45" s="231">
        <v>10</v>
      </c>
      <c r="J45" s="232"/>
      <c r="K45" s="233">
        <f t="shared" si="17"/>
        <v>0</v>
      </c>
      <c r="L45" s="233">
        <f t="shared" si="17"/>
        <v>0</v>
      </c>
      <c r="M45" s="233">
        <f t="shared" si="17"/>
        <v>0</v>
      </c>
      <c r="N45" s="233">
        <f t="shared" si="17"/>
        <v>0</v>
      </c>
      <c r="O45" s="233">
        <f t="shared" si="17"/>
        <v>0</v>
      </c>
      <c r="P45" s="233">
        <f t="shared" si="17"/>
        <v>0</v>
      </c>
      <c r="Q45" s="233">
        <f t="shared" si="17"/>
        <v>0</v>
      </c>
      <c r="R45" s="233">
        <f t="shared" si="17"/>
        <v>0</v>
      </c>
      <c r="S45" s="233">
        <f t="shared" si="17"/>
        <v>0</v>
      </c>
      <c r="T45" s="233">
        <f t="shared" si="17"/>
        <v>43413829.823247418</v>
      </c>
      <c r="U45" s="233">
        <f t="shared" si="18"/>
        <v>0</v>
      </c>
      <c r="V45" s="233">
        <f t="shared" si="18"/>
        <v>0</v>
      </c>
      <c r="W45" s="233">
        <f t="shared" si="18"/>
        <v>0</v>
      </c>
      <c r="X45" s="233">
        <f t="shared" si="18"/>
        <v>0</v>
      </c>
      <c r="Y45" s="233">
        <f t="shared" si="18"/>
        <v>0</v>
      </c>
      <c r="Z45" s="233">
        <f t="shared" si="18"/>
        <v>0</v>
      </c>
      <c r="AA45" s="233">
        <f t="shared" si="18"/>
        <v>0</v>
      </c>
      <c r="AB45" s="233">
        <f t="shared" si="18"/>
        <v>0</v>
      </c>
      <c r="AC45" s="233">
        <f t="shared" si="18"/>
        <v>0</v>
      </c>
      <c r="AD45" s="233">
        <f t="shared" si="18"/>
        <v>0</v>
      </c>
      <c r="AE45" s="233">
        <f t="shared" si="19"/>
        <v>0</v>
      </c>
      <c r="AF45" s="233">
        <f t="shared" si="19"/>
        <v>0</v>
      </c>
      <c r="AG45" s="233">
        <f t="shared" si="19"/>
        <v>0</v>
      </c>
      <c r="AH45" s="233">
        <f t="shared" si="19"/>
        <v>0</v>
      </c>
      <c r="AI45" s="233">
        <f t="shared" si="19"/>
        <v>0</v>
      </c>
      <c r="AJ45" s="233">
        <f t="shared" si="19"/>
        <v>0</v>
      </c>
      <c r="AK45" s="233">
        <f t="shared" si="19"/>
        <v>0</v>
      </c>
      <c r="AL45" s="233">
        <f t="shared" si="19"/>
        <v>0</v>
      </c>
      <c r="AM45" s="233">
        <f t="shared" si="19"/>
        <v>0</v>
      </c>
      <c r="AN45" s="233">
        <f t="shared" si="19"/>
        <v>0</v>
      </c>
      <c r="AO45" s="233">
        <f t="shared" si="20"/>
        <v>0</v>
      </c>
      <c r="AP45" s="233">
        <f t="shared" si="20"/>
        <v>0</v>
      </c>
      <c r="AQ45" s="233">
        <f t="shared" si="20"/>
        <v>0</v>
      </c>
      <c r="AR45" s="233">
        <f t="shared" si="20"/>
        <v>0</v>
      </c>
      <c r="AS45" s="233">
        <f t="shared" si="20"/>
        <v>0</v>
      </c>
      <c r="AT45" s="233">
        <f t="shared" si="20"/>
        <v>0</v>
      </c>
      <c r="AU45" s="233">
        <f t="shared" si="20"/>
        <v>0</v>
      </c>
      <c r="AV45" s="233">
        <f t="shared" si="20"/>
        <v>0</v>
      </c>
      <c r="AW45" s="233">
        <f t="shared" si="20"/>
        <v>0</v>
      </c>
      <c r="AX45" s="233">
        <f t="shared" si="20"/>
        <v>0</v>
      </c>
      <c r="AY45" s="233">
        <f t="shared" si="21"/>
        <v>0</v>
      </c>
      <c r="AZ45" s="233">
        <f t="shared" si="21"/>
        <v>0</v>
      </c>
      <c r="BA45" s="233">
        <f t="shared" si="21"/>
        <v>0</v>
      </c>
      <c r="BB45" s="233">
        <f t="shared" si="21"/>
        <v>0</v>
      </c>
      <c r="BC45" s="233">
        <f t="shared" si="21"/>
        <v>0</v>
      </c>
      <c r="BD45" s="233">
        <f t="shared" si="21"/>
        <v>0</v>
      </c>
      <c r="BE45" s="233">
        <f t="shared" si="21"/>
        <v>0</v>
      </c>
      <c r="BF45" s="233">
        <f t="shared" si="21"/>
        <v>0</v>
      </c>
      <c r="BG45" s="233">
        <f t="shared" si="21"/>
        <v>0</v>
      </c>
      <c r="BH45" s="233">
        <f t="shared" si="21"/>
        <v>0</v>
      </c>
      <c r="BI45" s="233">
        <f t="shared" si="22"/>
        <v>0</v>
      </c>
      <c r="BJ45" s="233">
        <f t="shared" si="22"/>
        <v>0</v>
      </c>
      <c r="BK45" s="233">
        <f t="shared" si="22"/>
        <v>0</v>
      </c>
      <c r="BL45" s="233">
        <f t="shared" si="22"/>
        <v>0</v>
      </c>
      <c r="BM45" s="233">
        <f t="shared" si="22"/>
        <v>0</v>
      </c>
      <c r="BN45" s="233">
        <f t="shared" si="22"/>
        <v>0</v>
      </c>
      <c r="BP45" s="137"/>
    </row>
    <row r="46" spans="1:68" s="227" customFormat="1" ht="12" outlineLevel="1">
      <c r="A46" s="228">
        <v>27</v>
      </c>
      <c r="B46" s="137" t="s">
        <v>205</v>
      </c>
      <c r="C46" s="229" t="str">
        <f>VLOOKUP(B46,'Tab 4 - Infrastructure'!$B$7:$J$114,9,FALSE)</f>
        <v>N</v>
      </c>
      <c r="D46" s="138">
        <f>VLOOKUP(B46,'Tab 4 - Infrastructure'!$B$7:$F$114,5,FALSE)</f>
        <v>73000000</v>
      </c>
      <c r="E46" s="137" t="str">
        <f>VLOOKUP(B46,'Tab 4 - Infrastructure'!$B$6:$D$114,3,FALSE)</f>
        <v>Greenfield</v>
      </c>
      <c r="F46" s="230">
        <f>VLOOKUP(B46,'Tab 4 - Infrastructure'!$B$7:$G$114,6,FALSE)</f>
        <v>0.50900000000000001</v>
      </c>
      <c r="G46" s="138">
        <f t="shared" si="15"/>
        <v>37157000</v>
      </c>
      <c r="H46" s="138">
        <f t="shared" si="16"/>
        <v>35843000</v>
      </c>
      <c r="I46" s="231">
        <v>11</v>
      </c>
      <c r="J46" s="232"/>
      <c r="K46" s="233">
        <f t="shared" si="17"/>
        <v>0</v>
      </c>
      <c r="L46" s="233">
        <f t="shared" si="17"/>
        <v>0</v>
      </c>
      <c r="M46" s="233">
        <f t="shared" si="17"/>
        <v>0</v>
      </c>
      <c r="N46" s="233">
        <f t="shared" si="17"/>
        <v>0</v>
      </c>
      <c r="O46" s="233">
        <f t="shared" si="17"/>
        <v>0</v>
      </c>
      <c r="P46" s="233">
        <f t="shared" si="17"/>
        <v>0</v>
      </c>
      <c r="Q46" s="233">
        <f t="shared" si="17"/>
        <v>0</v>
      </c>
      <c r="R46" s="233">
        <f t="shared" si="17"/>
        <v>0</v>
      </c>
      <c r="S46" s="233">
        <f t="shared" si="17"/>
        <v>0</v>
      </c>
      <c r="T46" s="233">
        <f t="shared" si="17"/>
        <v>0</v>
      </c>
      <c r="U46" s="233">
        <f t="shared" si="18"/>
        <v>54711121.332618929</v>
      </c>
      <c r="V46" s="233">
        <f t="shared" si="18"/>
        <v>0</v>
      </c>
      <c r="W46" s="233">
        <f t="shared" si="18"/>
        <v>0</v>
      </c>
      <c r="X46" s="233">
        <f t="shared" si="18"/>
        <v>0</v>
      </c>
      <c r="Y46" s="233">
        <f t="shared" si="18"/>
        <v>0</v>
      </c>
      <c r="Z46" s="233">
        <f t="shared" si="18"/>
        <v>0</v>
      </c>
      <c r="AA46" s="233">
        <f t="shared" si="18"/>
        <v>0</v>
      </c>
      <c r="AB46" s="233">
        <f t="shared" si="18"/>
        <v>0</v>
      </c>
      <c r="AC46" s="233">
        <f t="shared" si="18"/>
        <v>0</v>
      </c>
      <c r="AD46" s="233">
        <f t="shared" si="18"/>
        <v>0</v>
      </c>
      <c r="AE46" s="233">
        <f t="shared" si="19"/>
        <v>0</v>
      </c>
      <c r="AF46" s="233">
        <f t="shared" si="19"/>
        <v>0</v>
      </c>
      <c r="AG46" s="233">
        <f t="shared" si="19"/>
        <v>0</v>
      </c>
      <c r="AH46" s="233">
        <f t="shared" si="19"/>
        <v>0</v>
      </c>
      <c r="AI46" s="233">
        <f t="shared" si="19"/>
        <v>0</v>
      </c>
      <c r="AJ46" s="233">
        <f t="shared" si="19"/>
        <v>0</v>
      </c>
      <c r="AK46" s="233">
        <f t="shared" si="19"/>
        <v>0</v>
      </c>
      <c r="AL46" s="233">
        <f t="shared" si="19"/>
        <v>0</v>
      </c>
      <c r="AM46" s="233">
        <f t="shared" si="19"/>
        <v>0</v>
      </c>
      <c r="AN46" s="233">
        <f t="shared" si="19"/>
        <v>0</v>
      </c>
      <c r="AO46" s="233">
        <f t="shared" si="20"/>
        <v>0</v>
      </c>
      <c r="AP46" s="233">
        <f t="shared" si="20"/>
        <v>0</v>
      </c>
      <c r="AQ46" s="233">
        <f t="shared" si="20"/>
        <v>0</v>
      </c>
      <c r="AR46" s="233">
        <f t="shared" si="20"/>
        <v>0</v>
      </c>
      <c r="AS46" s="233">
        <f t="shared" si="20"/>
        <v>0</v>
      </c>
      <c r="AT46" s="233">
        <f t="shared" si="20"/>
        <v>0</v>
      </c>
      <c r="AU46" s="233">
        <f t="shared" si="20"/>
        <v>0</v>
      </c>
      <c r="AV46" s="233">
        <f t="shared" si="20"/>
        <v>0</v>
      </c>
      <c r="AW46" s="233">
        <f t="shared" si="20"/>
        <v>0</v>
      </c>
      <c r="AX46" s="233">
        <f t="shared" si="20"/>
        <v>0</v>
      </c>
      <c r="AY46" s="233">
        <f t="shared" si="21"/>
        <v>0</v>
      </c>
      <c r="AZ46" s="233">
        <f t="shared" si="21"/>
        <v>0</v>
      </c>
      <c r="BA46" s="233">
        <f t="shared" si="21"/>
        <v>0</v>
      </c>
      <c r="BB46" s="233">
        <f t="shared" si="21"/>
        <v>0</v>
      </c>
      <c r="BC46" s="233">
        <f t="shared" si="21"/>
        <v>0</v>
      </c>
      <c r="BD46" s="233">
        <f t="shared" si="21"/>
        <v>0</v>
      </c>
      <c r="BE46" s="233">
        <f t="shared" si="21"/>
        <v>0</v>
      </c>
      <c r="BF46" s="233">
        <f t="shared" si="21"/>
        <v>0</v>
      </c>
      <c r="BG46" s="233">
        <f t="shared" si="21"/>
        <v>0</v>
      </c>
      <c r="BH46" s="233">
        <f t="shared" si="21"/>
        <v>0</v>
      </c>
      <c r="BI46" s="233">
        <f t="shared" si="22"/>
        <v>0</v>
      </c>
      <c r="BJ46" s="233">
        <f t="shared" si="22"/>
        <v>0</v>
      </c>
      <c r="BK46" s="233">
        <f t="shared" si="22"/>
        <v>0</v>
      </c>
      <c r="BL46" s="233">
        <f t="shared" si="22"/>
        <v>0</v>
      </c>
      <c r="BM46" s="233">
        <f t="shared" si="22"/>
        <v>0</v>
      </c>
      <c r="BN46" s="233">
        <f t="shared" si="22"/>
        <v>0</v>
      </c>
      <c r="BP46" s="137"/>
    </row>
    <row r="47" spans="1:68" s="227" customFormat="1" ht="12" outlineLevel="1">
      <c r="A47" s="228">
        <v>28</v>
      </c>
      <c r="B47" s="137" t="s">
        <v>155</v>
      </c>
      <c r="C47" s="229" t="str">
        <f>VLOOKUP(B47,'Tab 4 - Infrastructure'!$B$7:$J$114,9,FALSE)</f>
        <v>N</v>
      </c>
      <c r="D47" s="138">
        <f>VLOOKUP(B47,'Tab 4 - Infrastructure'!$B$7:$F$114,5,FALSE)</f>
        <v>38000000</v>
      </c>
      <c r="E47" s="137" t="str">
        <f>VLOOKUP(B47,'Tab 4 - Infrastructure'!$B$6:$D$114,3,FALSE)</f>
        <v>Greenfield</v>
      </c>
      <c r="F47" s="230">
        <f>VLOOKUP(B47,'Tab 4 - Infrastructure'!$B$7:$G$114,6,FALSE)</f>
        <v>0.50900000000000001</v>
      </c>
      <c r="G47" s="138">
        <f t="shared" si="15"/>
        <v>19342000</v>
      </c>
      <c r="H47" s="138">
        <f t="shared" si="16"/>
        <v>18658000</v>
      </c>
      <c r="I47" s="231">
        <v>12</v>
      </c>
      <c r="J47" s="232"/>
      <c r="K47" s="233">
        <f t="shared" si="17"/>
        <v>0</v>
      </c>
      <c r="L47" s="233">
        <f t="shared" si="17"/>
        <v>0</v>
      </c>
      <c r="M47" s="233">
        <f t="shared" si="17"/>
        <v>0</v>
      </c>
      <c r="N47" s="233">
        <f t="shared" si="17"/>
        <v>0</v>
      </c>
      <c r="O47" s="233">
        <f t="shared" si="17"/>
        <v>0</v>
      </c>
      <c r="P47" s="233">
        <f t="shared" si="17"/>
        <v>0</v>
      </c>
      <c r="Q47" s="233">
        <f t="shared" si="17"/>
        <v>0</v>
      </c>
      <c r="R47" s="233">
        <f t="shared" si="17"/>
        <v>0</v>
      </c>
      <c r="S47" s="233">
        <f t="shared" si="17"/>
        <v>0</v>
      </c>
      <c r="T47" s="233">
        <f t="shared" si="17"/>
        <v>0</v>
      </c>
      <c r="U47" s="233">
        <f t="shared" si="18"/>
        <v>0</v>
      </c>
      <c r="V47" s="233">
        <f t="shared" si="18"/>
        <v>29499337.261649512</v>
      </c>
      <c r="W47" s="233">
        <f t="shared" si="18"/>
        <v>0</v>
      </c>
      <c r="X47" s="233">
        <f t="shared" si="18"/>
        <v>0</v>
      </c>
      <c r="Y47" s="233">
        <f t="shared" si="18"/>
        <v>0</v>
      </c>
      <c r="Z47" s="233">
        <f t="shared" si="18"/>
        <v>0</v>
      </c>
      <c r="AA47" s="233">
        <f t="shared" si="18"/>
        <v>0</v>
      </c>
      <c r="AB47" s="233">
        <f t="shared" si="18"/>
        <v>0</v>
      </c>
      <c r="AC47" s="233">
        <f t="shared" si="18"/>
        <v>0</v>
      </c>
      <c r="AD47" s="233">
        <f t="shared" si="18"/>
        <v>0</v>
      </c>
      <c r="AE47" s="233">
        <f t="shared" si="19"/>
        <v>0</v>
      </c>
      <c r="AF47" s="233">
        <f t="shared" si="19"/>
        <v>0</v>
      </c>
      <c r="AG47" s="233">
        <f t="shared" si="19"/>
        <v>0</v>
      </c>
      <c r="AH47" s="233">
        <f t="shared" si="19"/>
        <v>0</v>
      </c>
      <c r="AI47" s="233">
        <f t="shared" si="19"/>
        <v>0</v>
      </c>
      <c r="AJ47" s="233">
        <f t="shared" si="19"/>
        <v>0</v>
      </c>
      <c r="AK47" s="233">
        <f t="shared" si="19"/>
        <v>0</v>
      </c>
      <c r="AL47" s="233">
        <f t="shared" si="19"/>
        <v>0</v>
      </c>
      <c r="AM47" s="233">
        <f t="shared" si="19"/>
        <v>0</v>
      </c>
      <c r="AN47" s="233">
        <f t="shared" si="19"/>
        <v>0</v>
      </c>
      <c r="AO47" s="233">
        <f t="shared" si="20"/>
        <v>0</v>
      </c>
      <c r="AP47" s="233">
        <f t="shared" si="20"/>
        <v>0</v>
      </c>
      <c r="AQ47" s="233">
        <f t="shared" si="20"/>
        <v>0</v>
      </c>
      <c r="AR47" s="233">
        <f t="shared" si="20"/>
        <v>0</v>
      </c>
      <c r="AS47" s="233">
        <f t="shared" si="20"/>
        <v>0</v>
      </c>
      <c r="AT47" s="233">
        <f t="shared" si="20"/>
        <v>0</v>
      </c>
      <c r="AU47" s="233">
        <f t="shared" si="20"/>
        <v>0</v>
      </c>
      <c r="AV47" s="233">
        <f t="shared" si="20"/>
        <v>0</v>
      </c>
      <c r="AW47" s="233">
        <f t="shared" si="20"/>
        <v>0</v>
      </c>
      <c r="AX47" s="233">
        <f t="shared" si="20"/>
        <v>0</v>
      </c>
      <c r="AY47" s="233">
        <f t="shared" si="21"/>
        <v>0</v>
      </c>
      <c r="AZ47" s="233">
        <f t="shared" si="21"/>
        <v>0</v>
      </c>
      <c r="BA47" s="233">
        <f t="shared" si="21"/>
        <v>0</v>
      </c>
      <c r="BB47" s="233">
        <f t="shared" si="21"/>
        <v>0</v>
      </c>
      <c r="BC47" s="233">
        <f t="shared" si="21"/>
        <v>0</v>
      </c>
      <c r="BD47" s="233">
        <f t="shared" si="21"/>
        <v>0</v>
      </c>
      <c r="BE47" s="233">
        <f t="shared" si="21"/>
        <v>0</v>
      </c>
      <c r="BF47" s="233">
        <f t="shared" si="21"/>
        <v>0</v>
      </c>
      <c r="BG47" s="233">
        <f t="shared" si="21"/>
        <v>0</v>
      </c>
      <c r="BH47" s="233">
        <f t="shared" si="21"/>
        <v>0</v>
      </c>
      <c r="BI47" s="233">
        <f t="shared" si="22"/>
        <v>0</v>
      </c>
      <c r="BJ47" s="233">
        <f t="shared" si="22"/>
        <v>0</v>
      </c>
      <c r="BK47" s="233">
        <f t="shared" si="22"/>
        <v>0</v>
      </c>
      <c r="BL47" s="233">
        <f t="shared" si="22"/>
        <v>0</v>
      </c>
      <c r="BM47" s="233">
        <f t="shared" si="22"/>
        <v>0</v>
      </c>
      <c r="BN47" s="233">
        <f t="shared" si="22"/>
        <v>0</v>
      </c>
      <c r="BP47" s="137"/>
    </row>
    <row r="48" spans="1:68" s="227" customFormat="1" ht="12" outlineLevel="1">
      <c r="A48" s="228">
        <v>29</v>
      </c>
      <c r="B48" s="161" t="s">
        <v>239</v>
      </c>
      <c r="C48" s="229" t="str">
        <f>VLOOKUP(B48,'Tab 4 - Infrastructure'!$B$7:$J$114,9,FALSE)</f>
        <v>Y</v>
      </c>
      <c r="D48" s="138">
        <f>VLOOKUP(B48,'Tab 4 - Infrastructure'!$B$7:$F$114,5,FALSE)</f>
        <v>8000000</v>
      </c>
      <c r="E48" s="137" t="str">
        <f>VLOOKUP(B48,'Tab 4 - Infrastructure'!$B$6:$D$114,3,FALSE)</f>
        <v>Shared Benefit</v>
      </c>
      <c r="F48" s="230">
        <f>VLOOKUP(B48,'Tab 4 - Infrastructure'!$B$7:$G$114,6,FALSE)</f>
        <v>0.214</v>
      </c>
      <c r="G48" s="138">
        <f t="shared" si="15"/>
        <v>1712000</v>
      </c>
      <c r="H48" s="138">
        <f t="shared" si="16"/>
        <v>6288000</v>
      </c>
      <c r="I48" s="231">
        <v>12</v>
      </c>
      <c r="J48" s="232"/>
      <c r="K48" s="233">
        <f t="shared" si="17"/>
        <v>0</v>
      </c>
      <c r="L48" s="233">
        <f t="shared" si="17"/>
        <v>0</v>
      </c>
      <c r="M48" s="233">
        <f t="shared" si="17"/>
        <v>0</v>
      </c>
      <c r="N48" s="233">
        <f t="shared" si="17"/>
        <v>0</v>
      </c>
      <c r="O48" s="233">
        <f t="shared" si="17"/>
        <v>0</v>
      </c>
      <c r="P48" s="233">
        <f t="shared" si="17"/>
        <v>0</v>
      </c>
      <c r="Q48" s="233">
        <f t="shared" si="17"/>
        <v>0</v>
      </c>
      <c r="R48" s="233">
        <f t="shared" si="17"/>
        <v>0</v>
      </c>
      <c r="S48" s="233">
        <f t="shared" si="17"/>
        <v>0</v>
      </c>
      <c r="T48" s="233">
        <f t="shared" si="17"/>
        <v>0</v>
      </c>
      <c r="U48" s="233">
        <f t="shared" si="18"/>
        <v>0</v>
      </c>
      <c r="V48" s="233">
        <f t="shared" si="18"/>
        <v>2611046.706232239</v>
      </c>
      <c r="W48" s="233">
        <f t="shared" si="18"/>
        <v>0</v>
      </c>
      <c r="X48" s="233">
        <f t="shared" si="18"/>
        <v>0</v>
      </c>
      <c r="Y48" s="233">
        <f t="shared" si="18"/>
        <v>0</v>
      </c>
      <c r="Z48" s="233">
        <f t="shared" si="18"/>
        <v>0</v>
      </c>
      <c r="AA48" s="233">
        <f t="shared" si="18"/>
        <v>0</v>
      </c>
      <c r="AB48" s="233">
        <f t="shared" si="18"/>
        <v>0</v>
      </c>
      <c r="AC48" s="233">
        <f t="shared" si="18"/>
        <v>0</v>
      </c>
      <c r="AD48" s="233">
        <f t="shared" si="18"/>
        <v>0</v>
      </c>
      <c r="AE48" s="233">
        <f t="shared" si="19"/>
        <v>0</v>
      </c>
      <c r="AF48" s="233">
        <f t="shared" si="19"/>
        <v>0</v>
      </c>
      <c r="AG48" s="233">
        <f t="shared" si="19"/>
        <v>0</v>
      </c>
      <c r="AH48" s="233">
        <f t="shared" si="19"/>
        <v>0</v>
      </c>
      <c r="AI48" s="233">
        <f t="shared" si="19"/>
        <v>0</v>
      </c>
      <c r="AJ48" s="233">
        <f t="shared" si="19"/>
        <v>0</v>
      </c>
      <c r="AK48" s="233">
        <f t="shared" si="19"/>
        <v>0</v>
      </c>
      <c r="AL48" s="233">
        <f t="shared" si="19"/>
        <v>0</v>
      </c>
      <c r="AM48" s="233">
        <f t="shared" si="19"/>
        <v>0</v>
      </c>
      <c r="AN48" s="233">
        <f t="shared" si="19"/>
        <v>0</v>
      </c>
      <c r="AO48" s="233">
        <f t="shared" si="20"/>
        <v>0</v>
      </c>
      <c r="AP48" s="233">
        <f t="shared" si="20"/>
        <v>0</v>
      </c>
      <c r="AQ48" s="233">
        <f t="shared" si="20"/>
        <v>0</v>
      </c>
      <c r="AR48" s="233">
        <f t="shared" si="20"/>
        <v>0</v>
      </c>
      <c r="AS48" s="233">
        <f t="shared" si="20"/>
        <v>0</v>
      </c>
      <c r="AT48" s="233">
        <f t="shared" si="20"/>
        <v>0</v>
      </c>
      <c r="AU48" s="233">
        <f t="shared" si="20"/>
        <v>0</v>
      </c>
      <c r="AV48" s="233">
        <f t="shared" si="20"/>
        <v>0</v>
      </c>
      <c r="AW48" s="233">
        <f t="shared" si="20"/>
        <v>0</v>
      </c>
      <c r="AX48" s="233">
        <f t="shared" si="20"/>
        <v>0</v>
      </c>
      <c r="AY48" s="233">
        <f t="shared" si="21"/>
        <v>0</v>
      </c>
      <c r="AZ48" s="233">
        <f t="shared" si="21"/>
        <v>0</v>
      </c>
      <c r="BA48" s="233">
        <f t="shared" si="21"/>
        <v>0</v>
      </c>
      <c r="BB48" s="233">
        <f t="shared" si="21"/>
        <v>0</v>
      </c>
      <c r="BC48" s="233">
        <f t="shared" si="21"/>
        <v>0</v>
      </c>
      <c r="BD48" s="233">
        <f t="shared" si="21"/>
        <v>0</v>
      </c>
      <c r="BE48" s="233">
        <f t="shared" si="21"/>
        <v>0</v>
      </c>
      <c r="BF48" s="233">
        <f t="shared" si="21"/>
        <v>0</v>
      </c>
      <c r="BG48" s="233">
        <f t="shared" si="21"/>
        <v>0</v>
      </c>
      <c r="BH48" s="233">
        <f t="shared" si="21"/>
        <v>0</v>
      </c>
      <c r="BI48" s="233">
        <f t="shared" si="22"/>
        <v>0</v>
      </c>
      <c r="BJ48" s="233">
        <f t="shared" si="22"/>
        <v>0</v>
      </c>
      <c r="BK48" s="233">
        <f t="shared" si="22"/>
        <v>0</v>
      </c>
      <c r="BL48" s="233">
        <f t="shared" si="22"/>
        <v>0</v>
      </c>
      <c r="BM48" s="233">
        <f t="shared" si="22"/>
        <v>0</v>
      </c>
      <c r="BN48" s="233">
        <f t="shared" si="22"/>
        <v>0</v>
      </c>
      <c r="BP48" s="137"/>
    </row>
    <row r="49" spans="1:68" s="227" customFormat="1" ht="12" outlineLevel="1">
      <c r="A49" s="228">
        <v>30</v>
      </c>
      <c r="B49" s="137" t="s">
        <v>249</v>
      </c>
      <c r="C49" s="229" t="str">
        <f>VLOOKUP(B49,'Tab 4 - Infrastructure'!$B$7:$J$114,9,FALSE)</f>
        <v>N</v>
      </c>
      <c r="D49" s="138">
        <f>VLOOKUP(B49,'Tab 4 - Infrastructure'!$B$7:$F$114,5,FALSE)</f>
        <v>7000000</v>
      </c>
      <c r="E49" s="137" t="str">
        <f>VLOOKUP(B49,'Tab 4 - Infrastructure'!$B$6:$D$114,3,FALSE)</f>
        <v>Shared Benefit</v>
      </c>
      <c r="F49" s="230">
        <f>VLOOKUP(B49,'Tab 4 - Infrastructure'!$B$7:$G$114,6,FALSE)</f>
        <v>0.214</v>
      </c>
      <c r="G49" s="138">
        <f t="shared" si="15"/>
        <v>1498000</v>
      </c>
      <c r="H49" s="138">
        <f t="shared" si="16"/>
        <v>5502000</v>
      </c>
      <c r="I49" s="231">
        <v>12</v>
      </c>
      <c r="J49" s="232"/>
      <c r="K49" s="233">
        <f t="shared" si="17"/>
        <v>0</v>
      </c>
      <c r="L49" s="233">
        <f t="shared" si="17"/>
        <v>0</v>
      </c>
      <c r="M49" s="233">
        <f t="shared" si="17"/>
        <v>0</v>
      </c>
      <c r="N49" s="233">
        <f t="shared" si="17"/>
        <v>0</v>
      </c>
      <c r="O49" s="233">
        <f t="shared" si="17"/>
        <v>0</v>
      </c>
      <c r="P49" s="233">
        <f t="shared" si="17"/>
        <v>0</v>
      </c>
      <c r="Q49" s="233">
        <f t="shared" si="17"/>
        <v>0</v>
      </c>
      <c r="R49" s="233">
        <f t="shared" si="17"/>
        <v>0</v>
      </c>
      <c r="S49" s="233">
        <f t="shared" si="17"/>
        <v>0</v>
      </c>
      <c r="T49" s="233">
        <f t="shared" si="17"/>
        <v>0</v>
      </c>
      <c r="U49" s="233">
        <f t="shared" si="18"/>
        <v>0</v>
      </c>
      <c r="V49" s="233">
        <f t="shared" si="18"/>
        <v>2284665.8679532092</v>
      </c>
      <c r="W49" s="233">
        <f t="shared" si="18"/>
        <v>0</v>
      </c>
      <c r="X49" s="233">
        <f t="shared" si="18"/>
        <v>0</v>
      </c>
      <c r="Y49" s="233">
        <f t="shared" si="18"/>
        <v>0</v>
      </c>
      <c r="Z49" s="233">
        <f t="shared" si="18"/>
        <v>0</v>
      </c>
      <c r="AA49" s="233">
        <f t="shared" si="18"/>
        <v>0</v>
      </c>
      <c r="AB49" s="233">
        <f t="shared" si="18"/>
        <v>0</v>
      </c>
      <c r="AC49" s="233">
        <f t="shared" si="18"/>
        <v>0</v>
      </c>
      <c r="AD49" s="233">
        <f t="shared" si="18"/>
        <v>0</v>
      </c>
      <c r="AE49" s="233">
        <f t="shared" si="19"/>
        <v>0</v>
      </c>
      <c r="AF49" s="233">
        <f t="shared" si="19"/>
        <v>0</v>
      </c>
      <c r="AG49" s="233">
        <f t="shared" si="19"/>
        <v>0</v>
      </c>
      <c r="AH49" s="233">
        <f t="shared" si="19"/>
        <v>0</v>
      </c>
      <c r="AI49" s="233">
        <f t="shared" si="19"/>
        <v>0</v>
      </c>
      <c r="AJ49" s="233">
        <f t="shared" si="19"/>
        <v>0</v>
      </c>
      <c r="AK49" s="233">
        <f t="shared" si="19"/>
        <v>0</v>
      </c>
      <c r="AL49" s="233">
        <f t="shared" si="19"/>
        <v>0</v>
      </c>
      <c r="AM49" s="233">
        <f t="shared" si="19"/>
        <v>0</v>
      </c>
      <c r="AN49" s="233">
        <f t="shared" si="19"/>
        <v>0</v>
      </c>
      <c r="AO49" s="233">
        <f t="shared" si="20"/>
        <v>0</v>
      </c>
      <c r="AP49" s="233">
        <f t="shared" si="20"/>
        <v>0</v>
      </c>
      <c r="AQ49" s="233">
        <f t="shared" si="20"/>
        <v>0</v>
      </c>
      <c r="AR49" s="233">
        <f t="shared" si="20"/>
        <v>0</v>
      </c>
      <c r="AS49" s="233">
        <f t="shared" si="20"/>
        <v>0</v>
      </c>
      <c r="AT49" s="233">
        <f t="shared" si="20"/>
        <v>0</v>
      </c>
      <c r="AU49" s="233">
        <f t="shared" si="20"/>
        <v>0</v>
      </c>
      <c r="AV49" s="233">
        <f t="shared" si="20"/>
        <v>0</v>
      </c>
      <c r="AW49" s="233">
        <f t="shared" si="20"/>
        <v>0</v>
      </c>
      <c r="AX49" s="233">
        <f t="shared" si="20"/>
        <v>0</v>
      </c>
      <c r="AY49" s="233">
        <f t="shared" si="21"/>
        <v>0</v>
      </c>
      <c r="AZ49" s="233">
        <f t="shared" si="21"/>
        <v>0</v>
      </c>
      <c r="BA49" s="233">
        <f t="shared" si="21"/>
        <v>0</v>
      </c>
      <c r="BB49" s="233">
        <f t="shared" si="21"/>
        <v>0</v>
      </c>
      <c r="BC49" s="233">
        <f t="shared" si="21"/>
        <v>0</v>
      </c>
      <c r="BD49" s="233">
        <f t="shared" si="21"/>
        <v>0</v>
      </c>
      <c r="BE49" s="233">
        <f t="shared" si="21"/>
        <v>0</v>
      </c>
      <c r="BF49" s="233">
        <f t="shared" si="21"/>
        <v>0</v>
      </c>
      <c r="BG49" s="233">
        <f t="shared" si="21"/>
        <v>0</v>
      </c>
      <c r="BH49" s="233">
        <f t="shared" si="21"/>
        <v>0</v>
      </c>
      <c r="BI49" s="233">
        <f t="shared" si="22"/>
        <v>0</v>
      </c>
      <c r="BJ49" s="233">
        <f t="shared" si="22"/>
        <v>0</v>
      </c>
      <c r="BK49" s="233">
        <f t="shared" si="22"/>
        <v>0</v>
      </c>
      <c r="BL49" s="233">
        <f t="shared" si="22"/>
        <v>0</v>
      </c>
      <c r="BM49" s="233">
        <f t="shared" si="22"/>
        <v>0</v>
      </c>
      <c r="BN49" s="233">
        <f t="shared" si="22"/>
        <v>0</v>
      </c>
      <c r="BP49" s="137"/>
    </row>
    <row r="50" spans="1:68" s="227" customFormat="1" ht="12" outlineLevel="1">
      <c r="A50" s="228">
        <v>31</v>
      </c>
      <c r="B50" s="237" t="s">
        <v>166</v>
      </c>
      <c r="C50" s="229" t="str">
        <f>VLOOKUP(B50,'Tab 4 - Infrastructure'!$B$7:$J$114,9,FALSE)</f>
        <v>N</v>
      </c>
      <c r="D50" s="138">
        <f>VLOOKUP(B50,'Tab 4 - Infrastructure'!$B$7:$F$114,5,FALSE)</f>
        <v>194000000</v>
      </c>
      <c r="E50" s="137" t="str">
        <f>VLOOKUP(B50,'Tab 4 - Infrastructure'!$B$6:$D$114,3,FALSE)</f>
        <v>Greenfield</v>
      </c>
      <c r="F50" s="230">
        <f>VLOOKUP(B50,'Tab 4 - Infrastructure'!$B$7:$G$114,6,FALSE)</f>
        <v>0.50900000000000001</v>
      </c>
      <c r="G50" s="138">
        <f t="shared" si="15"/>
        <v>98746000</v>
      </c>
      <c r="H50" s="138">
        <f t="shared" si="16"/>
        <v>95254000</v>
      </c>
      <c r="I50" s="231">
        <v>14</v>
      </c>
      <c r="J50" s="232"/>
      <c r="K50" s="233">
        <f t="shared" ref="K50:T55" si="23">IF($I50=K$2,$G50,0)*(1+$E$75)^K$2</f>
        <v>0</v>
      </c>
      <c r="L50" s="233">
        <f t="shared" si="23"/>
        <v>0</v>
      </c>
      <c r="M50" s="233">
        <f t="shared" si="23"/>
        <v>0</v>
      </c>
      <c r="N50" s="233">
        <f t="shared" si="23"/>
        <v>0</v>
      </c>
      <c r="O50" s="233">
        <f t="shared" si="23"/>
        <v>0</v>
      </c>
      <c r="P50" s="233">
        <f t="shared" si="23"/>
        <v>0</v>
      </c>
      <c r="Q50" s="233">
        <f t="shared" si="23"/>
        <v>0</v>
      </c>
      <c r="R50" s="233">
        <f t="shared" si="23"/>
        <v>0</v>
      </c>
      <c r="S50" s="233">
        <f t="shared" si="23"/>
        <v>0</v>
      </c>
      <c r="T50" s="233">
        <f t="shared" si="23"/>
        <v>0</v>
      </c>
      <c r="U50" s="233">
        <f t="shared" ref="U50:AD55" si="24">IF($I50=U$2,$G50,0)*(1+$E$75)^U$2</f>
        <v>0</v>
      </c>
      <c r="V50" s="233">
        <f t="shared" si="24"/>
        <v>0</v>
      </c>
      <c r="W50" s="233">
        <f t="shared" si="24"/>
        <v>0</v>
      </c>
      <c r="X50" s="233">
        <f t="shared" si="24"/>
        <v>161577991.68413627</v>
      </c>
      <c r="Y50" s="233">
        <f t="shared" si="24"/>
        <v>0</v>
      </c>
      <c r="Z50" s="233">
        <f t="shared" si="24"/>
        <v>0</v>
      </c>
      <c r="AA50" s="233">
        <f t="shared" si="24"/>
        <v>0</v>
      </c>
      <c r="AB50" s="233">
        <f t="shared" si="24"/>
        <v>0</v>
      </c>
      <c r="AC50" s="233">
        <f t="shared" si="24"/>
        <v>0</v>
      </c>
      <c r="AD50" s="233">
        <f t="shared" si="24"/>
        <v>0</v>
      </c>
      <c r="AE50" s="233">
        <f t="shared" ref="AE50:AN55" si="25">IF($I50=AE$2,$G50,0)*(1+$E$75)^AE$2</f>
        <v>0</v>
      </c>
      <c r="AF50" s="233">
        <f t="shared" si="25"/>
        <v>0</v>
      </c>
      <c r="AG50" s="233">
        <f t="shared" si="25"/>
        <v>0</v>
      </c>
      <c r="AH50" s="233">
        <f t="shared" si="25"/>
        <v>0</v>
      </c>
      <c r="AI50" s="233">
        <f t="shared" si="25"/>
        <v>0</v>
      </c>
      <c r="AJ50" s="233">
        <f t="shared" si="25"/>
        <v>0</v>
      </c>
      <c r="AK50" s="233">
        <f t="shared" si="25"/>
        <v>0</v>
      </c>
      <c r="AL50" s="233">
        <f t="shared" si="25"/>
        <v>0</v>
      </c>
      <c r="AM50" s="233">
        <f t="shared" si="25"/>
        <v>0</v>
      </c>
      <c r="AN50" s="233">
        <f t="shared" si="25"/>
        <v>0</v>
      </c>
      <c r="AO50" s="233">
        <f t="shared" ref="AO50:AX55" si="26">IF($I50=AO$2,$G50,0)*(1+$E$75)^AO$2</f>
        <v>0</v>
      </c>
      <c r="AP50" s="233">
        <f t="shared" si="26"/>
        <v>0</v>
      </c>
      <c r="AQ50" s="233">
        <f t="shared" si="26"/>
        <v>0</v>
      </c>
      <c r="AR50" s="233">
        <f t="shared" si="26"/>
        <v>0</v>
      </c>
      <c r="AS50" s="233">
        <f t="shared" si="26"/>
        <v>0</v>
      </c>
      <c r="AT50" s="233">
        <f t="shared" si="26"/>
        <v>0</v>
      </c>
      <c r="AU50" s="233">
        <f t="shared" si="26"/>
        <v>0</v>
      </c>
      <c r="AV50" s="233">
        <f t="shared" si="26"/>
        <v>0</v>
      </c>
      <c r="AW50" s="233">
        <f t="shared" si="26"/>
        <v>0</v>
      </c>
      <c r="AX50" s="233">
        <f t="shared" si="26"/>
        <v>0</v>
      </c>
      <c r="AY50" s="233">
        <f t="shared" ref="AY50:BH55" si="27">IF($I50=AY$2,$G50,0)*(1+$E$75)^AY$2</f>
        <v>0</v>
      </c>
      <c r="AZ50" s="233">
        <f t="shared" si="27"/>
        <v>0</v>
      </c>
      <c r="BA50" s="233">
        <f t="shared" si="27"/>
        <v>0</v>
      </c>
      <c r="BB50" s="233">
        <f t="shared" si="27"/>
        <v>0</v>
      </c>
      <c r="BC50" s="233">
        <f t="shared" si="27"/>
        <v>0</v>
      </c>
      <c r="BD50" s="233">
        <f t="shared" si="27"/>
        <v>0</v>
      </c>
      <c r="BE50" s="233">
        <f t="shared" si="27"/>
        <v>0</v>
      </c>
      <c r="BF50" s="233">
        <f t="shared" si="27"/>
        <v>0</v>
      </c>
      <c r="BG50" s="233">
        <f t="shared" si="27"/>
        <v>0</v>
      </c>
      <c r="BH50" s="233">
        <f t="shared" si="27"/>
        <v>0</v>
      </c>
      <c r="BI50" s="233">
        <f t="shared" ref="BI50:BN55" si="28">IF($I50=BI$2,$G50,0)*(1+$E$75)^BI$2</f>
        <v>0</v>
      </c>
      <c r="BJ50" s="233">
        <f t="shared" si="28"/>
        <v>0</v>
      </c>
      <c r="BK50" s="233">
        <f t="shared" si="28"/>
        <v>0</v>
      </c>
      <c r="BL50" s="233">
        <f t="shared" si="28"/>
        <v>0</v>
      </c>
      <c r="BM50" s="233">
        <f t="shared" si="28"/>
        <v>0</v>
      </c>
      <c r="BN50" s="233">
        <f t="shared" si="28"/>
        <v>0</v>
      </c>
      <c r="BP50" s="137"/>
    </row>
    <row r="51" spans="1:68" s="227" customFormat="1" ht="12" outlineLevel="1">
      <c r="A51" s="228">
        <v>32</v>
      </c>
      <c r="B51" s="235"/>
      <c r="C51" s="238"/>
      <c r="D51" s="138"/>
      <c r="E51" s="137"/>
      <c r="F51" s="239"/>
      <c r="G51" s="138"/>
      <c r="H51" s="138"/>
      <c r="I51" s="231"/>
      <c r="J51" s="232"/>
      <c r="K51" s="233">
        <f t="shared" si="23"/>
        <v>0</v>
      </c>
      <c r="L51" s="233">
        <f t="shared" si="23"/>
        <v>0</v>
      </c>
      <c r="M51" s="233">
        <f t="shared" si="23"/>
        <v>0</v>
      </c>
      <c r="N51" s="233">
        <f t="shared" si="23"/>
        <v>0</v>
      </c>
      <c r="O51" s="233">
        <f t="shared" si="23"/>
        <v>0</v>
      </c>
      <c r="P51" s="233">
        <f t="shared" si="23"/>
        <v>0</v>
      </c>
      <c r="Q51" s="233">
        <f t="shared" si="23"/>
        <v>0</v>
      </c>
      <c r="R51" s="233">
        <f t="shared" si="23"/>
        <v>0</v>
      </c>
      <c r="S51" s="233">
        <f t="shared" si="23"/>
        <v>0</v>
      </c>
      <c r="T51" s="233">
        <f t="shared" si="23"/>
        <v>0</v>
      </c>
      <c r="U51" s="233">
        <f t="shared" si="24"/>
        <v>0</v>
      </c>
      <c r="V51" s="233">
        <f t="shared" si="24"/>
        <v>0</v>
      </c>
      <c r="W51" s="233">
        <f t="shared" si="24"/>
        <v>0</v>
      </c>
      <c r="X51" s="233">
        <f t="shared" si="24"/>
        <v>0</v>
      </c>
      <c r="Y51" s="233">
        <f t="shared" si="24"/>
        <v>0</v>
      </c>
      <c r="Z51" s="233">
        <f t="shared" si="24"/>
        <v>0</v>
      </c>
      <c r="AA51" s="233">
        <f t="shared" si="24"/>
        <v>0</v>
      </c>
      <c r="AB51" s="233">
        <f t="shared" si="24"/>
        <v>0</v>
      </c>
      <c r="AC51" s="233">
        <f t="shared" si="24"/>
        <v>0</v>
      </c>
      <c r="AD51" s="233">
        <f t="shared" si="24"/>
        <v>0</v>
      </c>
      <c r="AE51" s="233">
        <f t="shared" si="25"/>
        <v>0</v>
      </c>
      <c r="AF51" s="233">
        <f t="shared" si="25"/>
        <v>0</v>
      </c>
      <c r="AG51" s="233">
        <f t="shared" si="25"/>
        <v>0</v>
      </c>
      <c r="AH51" s="233">
        <f t="shared" si="25"/>
        <v>0</v>
      </c>
      <c r="AI51" s="233">
        <f t="shared" si="25"/>
        <v>0</v>
      </c>
      <c r="AJ51" s="233">
        <f t="shared" si="25"/>
        <v>0</v>
      </c>
      <c r="AK51" s="233">
        <f t="shared" si="25"/>
        <v>0</v>
      </c>
      <c r="AL51" s="233">
        <f t="shared" si="25"/>
        <v>0</v>
      </c>
      <c r="AM51" s="233">
        <f t="shared" si="25"/>
        <v>0</v>
      </c>
      <c r="AN51" s="233">
        <f t="shared" si="25"/>
        <v>0</v>
      </c>
      <c r="AO51" s="233">
        <f t="shared" si="26"/>
        <v>0</v>
      </c>
      <c r="AP51" s="233">
        <f t="shared" si="26"/>
        <v>0</v>
      </c>
      <c r="AQ51" s="233">
        <f t="shared" si="26"/>
        <v>0</v>
      </c>
      <c r="AR51" s="233">
        <f t="shared" si="26"/>
        <v>0</v>
      </c>
      <c r="AS51" s="233">
        <f t="shared" si="26"/>
        <v>0</v>
      </c>
      <c r="AT51" s="233">
        <f t="shared" si="26"/>
        <v>0</v>
      </c>
      <c r="AU51" s="233">
        <f t="shared" si="26"/>
        <v>0</v>
      </c>
      <c r="AV51" s="233">
        <f t="shared" si="26"/>
        <v>0</v>
      </c>
      <c r="AW51" s="233">
        <f t="shared" si="26"/>
        <v>0</v>
      </c>
      <c r="AX51" s="233">
        <f t="shared" si="26"/>
        <v>0</v>
      </c>
      <c r="AY51" s="233">
        <f t="shared" si="27"/>
        <v>0</v>
      </c>
      <c r="AZ51" s="233">
        <f t="shared" si="27"/>
        <v>0</v>
      </c>
      <c r="BA51" s="233">
        <f t="shared" si="27"/>
        <v>0</v>
      </c>
      <c r="BB51" s="233">
        <f t="shared" si="27"/>
        <v>0</v>
      </c>
      <c r="BC51" s="233">
        <f t="shared" si="27"/>
        <v>0</v>
      </c>
      <c r="BD51" s="233">
        <f t="shared" si="27"/>
        <v>0</v>
      </c>
      <c r="BE51" s="233">
        <f t="shared" si="27"/>
        <v>0</v>
      </c>
      <c r="BF51" s="233">
        <f t="shared" si="27"/>
        <v>0</v>
      </c>
      <c r="BG51" s="233">
        <f t="shared" si="27"/>
        <v>0</v>
      </c>
      <c r="BH51" s="233">
        <f t="shared" si="27"/>
        <v>0</v>
      </c>
      <c r="BI51" s="233">
        <f t="shared" si="28"/>
        <v>0</v>
      </c>
      <c r="BJ51" s="233">
        <f t="shared" si="28"/>
        <v>0</v>
      </c>
      <c r="BK51" s="233">
        <f t="shared" si="28"/>
        <v>0</v>
      </c>
      <c r="BL51" s="233">
        <f t="shared" si="28"/>
        <v>0</v>
      </c>
      <c r="BM51" s="233">
        <f t="shared" si="28"/>
        <v>0</v>
      </c>
      <c r="BN51" s="233">
        <f t="shared" si="28"/>
        <v>0</v>
      </c>
      <c r="BP51" s="137"/>
    </row>
    <row r="52" spans="1:68" s="17" customFormat="1" outlineLevel="1">
      <c r="A52" s="30">
        <v>33</v>
      </c>
      <c r="B52" s="84"/>
      <c r="C52" s="83"/>
      <c r="D52" s="26"/>
      <c r="E52"/>
      <c r="F52" s="51"/>
      <c r="G52" s="26"/>
      <c r="H52" s="26"/>
      <c r="I52" s="50"/>
      <c r="J52" s="23"/>
      <c r="K52" s="22">
        <f t="shared" si="23"/>
        <v>0</v>
      </c>
      <c r="L52" s="22">
        <f t="shared" si="23"/>
        <v>0</v>
      </c>
      <c r="M52" s="22">
        <f t="shared" si="23"/>
        <v>0</v>
      </c>
      <c r="N52" s="22">
        <f t="shared" si="23"/>
        <v>0</v>
      </c>
      <c r="O52" s="22">
        <f t="shared" si="23"/>
        <v>0</v>
      </c>
      <c r="P52" s="22">
        <f t="shared" si="23"/>
        <v>0</v>
      </c>
      <c r="Q52" s="22">
        <f t="shared" si="23"/>
        <v>0</v>
      </c>
      <c r="R52" s="22">
        <f t="shared" si="23"/>
        <v>0</v>
      </c>
      <c r="S52" s="22">
        <f t="shared" si="23"/>
        <v>0</v>
      </c>
      <c r="T52" s="22">
        <f t="shared" si="23"/>
        <v>0</v>
      </c>
      <c r="U52" s="22">
        <f t="shared" si="24"/>
        <v>0</v>
      </c>
      <c r="V52" s="22">
        <f t="shared" si="24"/>
        <v>0</v>
      </c>
      <c r="W52" s="22">
        <f t="shared" si="24"/>
        <v>0</v>
      </c>
      <c r="X52" s="22">
        <f t="shared" si="24"/>
        <v>0</v>
      </c>
      <c r="Y52" s="22">
        <f t="shared" si="24"/>
        <v>0</v>
      </c>
      <c r="Z52" s="22">
        <f t="shared" si="24"/>
        <v>0</v>
      </c>
      <c r="AA52" s="22">
        <f t="shared" si="24"/>
        <v>0</v>
      </c>
      <c r="AB52" s="22">
        <f t="shared" si="24"/>
        <v>0</v>
      </c>
      <c r="AC52" s="22">
        <f t="shared" si="24"/>
        <v>0</v>
      </c>
      <c r="AD52" s="22">
        <f t="shared" si="24"/>
        <v>0</v>
      </c>
      <c r="AE52" s="22">
        <f t="shared" si="25"/>
        <v>0</v>
      </c>
      <c r="AF52" s="22">
        <f t="shared" si="25"/>
        <v>0</v>
      </c>
      <c r="AG52" s="22">
        <f t="shared" si="25"/>
        <v>0</v>
      </c>
      <c r="AH52" s="22">
        <f t="shared" si="25"/>
        <v>0</v>
      </c>
      <c r="AI52" s="22">
        <f t="shared" si="25"/>
        <v>0</v>
      </c>
      <c r="AJ52" s="22">
        <f t="shared" si="25"/>
        <v>0</v>
      </c>
      <c r="AK52" s="22">
        <f t="shared" si="25"/>
        <v>0</v>
      </c>
      <c r="AL52" s="22">
        <f t="shared" si="25"/>
        <v>0</v>
      </c>
      <c r="AM52" s="22">
        <f t="shared" si="25"/>
        <v>0</v>
      </c>
      <c r="AN52" s="22">
        <f t="shared" si="25"/>
        <v>0</v>
      </c>
      <c r="AO52" s="22">
        <f t="shared" si="26"/>
        <v>0</v>
      </c>
      <c r="AP52" s="22">
        <f t="shared" si="26"/>
        <v>0</v>
      </c>
      <c r="AQ52" s="22">
        <f t="shared" si="26"/>
        <v>0</v>
      </c>
      <c r="AR52" s="22">
        <f t="shared" si="26"/>
        <v>0</v>
      </c>
      <c r="AS52" s="22">
        <f t="shared" si="26"/>
        <v>0</v>
      </c>
      <c r="AT52" s="22">
        <f t="shared" si="26"/>
        <v>0</v>
      </c>
      <c r="AU52" s="22">
        <f t="shared" si="26"/>
        <v>0</v>
      </c>
      <c r="AV52" s="22">
        <f t="shared" si="26"/>
        <v>0</v>
      </c>
      <c r="AW52" s="22">
        <f t="shared" si="26"/>
        <v>0</v>
      </c>
      <c r="AX52" s="22">
        <f t="shared" si="26"/>
        <v>0</v>
      </c>
      <c r="AY52" s="22">
        <f t="shared" si="27"/>
        <v>0</v>
      </c>
      <c r="AZ52" s="22">
        <f t="shared" si="27"/>
        <v>0</v>
      </c>
      <c r="BA52" s="22">
        <f t="shared" si="27"/>
        <v>0</v>
      </c>
      <c r="BB52" s="22">
        <f t="shared" si="27"/>
        <v>0</v>
      </c>
      <c r="BC52" s="22">
        <f t="shared" si="27"/>
        <v>0</v>
      </c>
      <c r="BD52" s="22">
        <f t="shared" si="27"/>
        <v>0</v>
      </c>
      <c r="BE52" s="22">
        <f t="shared" si="27"/>
        <v>0</v>
      </c>
      <c r="BF52" s="22">
        <f t="shared" si="27"/>
        <v>0</v>
      </c>
      <c r="BG52" s="22">
        <f t="shared" si="27"/>
        <v>0</v>
      </c>
      <c r="BH52" s="22">
        <f t="shared" si="27"/>
        <v>0</v>
      </c>
      <c r="BI52" s="22">
        <f t="shared" si="28"/>
        <v>0</v>
      </c>
      <c r="BJ52" s="22">
        <f t="shared" si="28"/>
        <v>0</v>
      </c>
      <c r="BK52" s="22">
        <f t="shared" si="28"/>
        <v>0</v>
      </c>
      <c r="BL52" s="22">
        <f t="shared" si="28"/>
        <v>0</v>
      </c>
      <c r="BM52" s="22">
        <f t="shared" si="28"/>
        <v>0</v>
      </c>
      <c r="BN52" s="22">
        <f t="shared" si="28"/>
        <v>0</v>
      </c>
      <c r="BP52"/>
    </row>
    <row r="53" spans="1:68" s="17" customFormat="1" outlineLevel="1">
      <c r="A53" s="30">
        <v>34</v>
      </c>
      <c r="B53" s="60"/>
      <c r="C53"/>
      <c r="D53" s="26"/>
      <c r="E53"/>
      <c r="F53" s="51"/>
      <c r="G53" s="26"/>
      <c r="H53" s="26"/>
      <c r="I53" s="50"/>
      <c r="J53" s="23"/>
      <c r="K53" s="22">
        <f t="shared" si="23"/>
        <v>0</v>
      </c>
      <c r="L53" s="22">
        <f t="shared" si="23"/>
        <v>0</v>
      </c>
      <c r="M53" s="22">
        <f t="shared" si="23"/>
        <v>0</v>
      </c>
      <c r="N53" s="22">
        <f t="shared" si="23"/>
        <v>0</v>
      </c>
      <c r="O53" s="22">
        <f t="shared" si="23"/>
        <v>0</v>
      </c>
      <c r="P53" s="22">
        <f t="shared" si="23"/>
        <v>0</v>
      </c>
      <c r="Q53" s="22">
        <f t="shared" si="23"/>
        <v>0</v>
      </c>
      <c r="R53" s="22">
        <f t="shared" si="23"/>
        <v>0</v>
      </c>
      <c r="S53" s="22">
        <f t="shared" si="23"/>
        <v>0</v>
      </c>
      <c r="T53" s="22">
        <f t="shared" si="23"/>
        <v>0</v>
      </c>
      <c r="U53" s="22">
        <f t="shared" si="24"/>
        <v>0</v>
      </c>
      <c r="V53" s="22">
        <f t="shared" si="24"/>
        <v>0</v>
      </c>
      <c r="W53" s="22">
        <f t="shared" si="24"/>
        <v>0</v>
      </c>
      <c r="X53" s="22">
        <f t="shared" si="24"/>
        <v>0</v>
      </c>
      <c r="Y53" s="22">
        <f t="shared" si="24"/>
        <v>0</v>
      </c>
      <c r="Z53" s="22">
        <f t="shared" si="24"/>
        <v>0</v>
      </c>
      <c r="AA53" s="22">
        <f t="shared" si="24"/>
        <v>0</v>
      </c>
      <c r="AB53" s="22">
        <f t="shared" si="24"/>
        <v>0</v>
      </c>
      <c r="AC53" s="22">
        <f t="shared" si="24"/>
        <v>0</v>
      </c>
      <c r="AD53" s="22">
        <f t="shared" si="24"/>
        <v>0</v>
      </c>
      <c r="AE53" s="22">
        <f t="shared" si="25"/>
        <v>0</v>
      </c>
      <c r="AF53" s="22">
        <f t="shared" si="25"/>
        <v>0</v>
      </c>
      <c r="AG53" s="22">
        <f t="shared" si="25"/>
        <v>0</v>
      </c>
      <c r="AH53" s="22">
        <f t="shared" si="25"/>
        <v>0</v>
      </c>
      <c r="AI53" s="22">
        <f t="shared" si="25"/>
        <v>0</v>
      </c>
      <c r="AJ53" s="22">
        <f t="shared" si="25"/>
        <v>0</v>
      </c>
      <c r="AK53" s="22">
        <f t="shared" si="25"/>
        <v>0</v>
      </c>
      <c r="AL53" s="22">
        <f t="shared" si="25"/>
        <v>0</v>
      </c>
      <c r="AM53" s="22">
        <f t="shared" si="25"/>
        <v>0</v>
      </c>
      <c r="AN53" s="22">
        <f t="shared" si="25"/>
        <v>0</v>
      </c>
      <c r="AO53" s="22">
        <f t="shared" si="26"/>
        <v>0</v>
      </c>
      <c r="AP53" s="22">
        <f t="shared" si="26"/>
        <v>0</v>
      </c>
      <c r="AQ53" s="22">
        <f t="shared" si="26"/>
        <v>0</v>
      </c>
      <c r="AR53" s="22">
        <f t="shared" si="26"/>
        <v>0</v>
      </c>
      <c r="AS53" s="22">
        <f t="shared" si="26"/>
        <v>0</v>
      </c>
      <c r="AT53" s="22">
        <f t="shared" si="26"/>
        <v>0</v>
      </c>
      <c r="AU53" s="22">
        <f t="shared" si="26"/>
        <v>0</v>
      </c>
      <c r="AV53" s="22">
        <f t="shared" si="26"/>
        <v>0</v>
      </c>
      <c r="AW53" s="22">
        <f t="shared" si="26"/>
        <v>0</v>
      </c>
      <c r="AX53" s="22">
        <f t="shared" si="26"/>
        <v>0</v>
      </c>
      <c r="AY53" s="22">
        <f t="shared" si="27"/>
        <v>0</v>
      </c>
      <c r="AZ53" s="22">
        <f t="shared" si="27"/>
        <v>0</v>
      </c>
      <c r="BA53" s="22">
        <f t="shared" si="27"/>
        <v>0</v>
      </c>
      <c r="BB53" s="22">
        <f t="shared" si="27"/>
        <v>0</v>
      </c>
      <c r="BC53" s="22">
        <f t="shared" si="27"/>
        <v>0</v>
      </c>
      <c r="BD53" s="22">
        <f t="shared" si="27"/>
        <v>0</v>
      </c>
      <c r="BE53" s="22">
        <f t="shared" si="27"/>
        <v>0</v>
      </c>
      <c r="BF53" s="22">
        <f t="shared" si="27"/>
        <v>0</v>
      </c>
      <c r="BG53" s="22">
        <f t="shared" si="27"/>
        <v>0</v>
      </c>
      <c r="BH53" s="22">
        <f t="shared" si="27"/>
        <v>0</v>
      </c>
      <c r="BI53" s="22">
        <f t="shared" si="28"/>
        <v>0</v>
      </c>
      <c r="BJ53" s="22">
        <f t="shared" si="28"/>
        <v>0</v>
      </c>
      <c r="BK53" s="22">
        <f t="shared" si="28"/>
        <v>0</v>
      </c>
      <c r="BL53" s="22">
        <f t="shared" si="28"/>
        <v>0</v>
      </c>
      <c r="BM53" s="22">
        <f t="shared" si="28"/>
        <v>0</v>
      </c>
      <c r="BN53" s="22">
        <f t="shared" si="28"/>
        <v>0</v>
      </c>
      <c r="BP53"/>
    </row>
    <row r="54" spans="1:68" s="17" customFormat="1" outlineLevel="1">
      <c r="A54" s="30">
        <v>35</v>
      </c>
      <c r="B54" s="60"/>
      <c r="C54"/>
      <c r="D54" s="26"/>
      <c r="E54"/>
      <c r="F54" s="51"/>
      <c r="G54" s="26"/>
      <c r="H54" s="26"/>
      <c r="I54" s="50"/>
      <c r="J54" s="23"/>
      <c r="K54" s="22">
        <f t="shared" si="23"/>
        <v>0</v>
      </c>
      <c r="L54" s="22">
        <f t="shared" si="23"/>
        <v>0</v>
      </c>
      <c r="M54" s="22">
        <f t="shared" si="23"/>
        <v>0</v>
      </c>
      <c r="N54" s="22">
        <f t="shared" si="23"/>
        <v>0</v>
      </c>
      <c r="O54" s="22">
        <f t="shared" si="23"/>
        <v>0</v>
      </c>
      <c r="P54" s="22">
        <f t="shared" si="23"/>
        <v>0</v>
      </c>
      <c r="Q54" s="22">
        <f t="shared" si="23"/>
        <v>0</v>
      </c>
      <c r="R54" s="22">
        <f t="shared" si="23"/>
        <v>0</v>
      </c>
      <c r="S54" s="22">
        <f t="shared" si="23"/>
        <v>0</v>
      </c>
      <c r="T54" s="22">
        <f t="shared" si="23"/>
        <v>0</v>
      </c>
      <c r="U54" s="22">
        <f t="shared" si="24"/>
        <v>0</v>
      </c>
      <c r="V54" s="22">
        <f t="shared" si="24"/>
        <v>0</v>
      </c>
      <c r="W54" s="22">
        <f t="shared" si="24"/>
        <v>0</v>
      </c>
      <c r="X54" s="22">
        <f t="shared" si="24"/>
        <v>0</v>
      </c>
      <c r="Y54" s="22">
        <f t="shared" si="24"/>
        <v>0</v>
      </c>
      <c r="Z54" s="22">
        <f t="shared" si="24"/>
        <v>0</v>
      </c>
      <c r="AA54" s="22">
        <f t="shared" si="24"/>
        <v>0</v>
      </c>
      <c r="AB54" s="22">
        <f t="shared" si="24"/>
        <v>0</v>
      </c>
      <c r="AC54" s="22">
        <f t="shared" si="24"/>
        <v>0</v>
      </c>
      <c r="AD54" s="22">
        <f t="shared" si="24"/>
        <v>0</v>
      </c>
      <c r="AE54" s="22">
        <f t="shared" si="25"/>
        <v>0</v>
      </c>
      <c r="AF54" s="22">
        <f t="shared" si="25"/>
        <v>0</v>
      </c>
      <c r="AG54" s="22">
        <f t="shared" si="25"/>
        <v>0</v>
      </c>
      <c r="AH54" s="22">
        <f t="shared" si="25"/>
        <v>0</v>
      </c>
      <c r="AI54" s="22">
        <f t="shared" si="25"/>
        <v>0</v>
      </c>
      <c r="AJ54" s="22">
        <f t="shared" si="25"/>
        <v>0</v>
      </c>
      <c r="AK54" s="22">
        <f t="shared" si="25"/>
        <v>0</v>
      </c>
      <c r="AL54" s="22">
        <f t="shared" si="25"/>
        <v>0</v>
      </c>
      <c r="AM54" s="22">
        <f t="shared" si="25"/>
        <v>0</v>
      </c>
      <c r="AN54" s="22">
        <f t="shared" si="25"/>
        <v>0</v>
      </c>
      <c r="AO54" s="22">
        <f t="shared" si="26"/>
        <v>0</v>
      </c>
      <c r="AP54" s="22">
        <f t="shared" si="26"/>
        <v>0</v>
      </c>
      <c r="AQ54" s="22">
        <f t="shared" si="26"/>
        <v>0</v>
      </c>
      <c r="AR54" s="22">
        <f t="shared" si="26"/>
        <v>0</v>
      </c>
      <c r="AS54" s="22">
        <f t="shared" si="26"/>
        <v>0</v>
      </c>
      <c r="AT54" s="22">
        <f t="shared" si="26"/>
        <v>0</v>
      </c>
      <c r="AU54" s="22">
        <f t="shared" si="26"/>
        <v>0</v>
      </c>
      <c r="AV54" s="22">
        <f t="shared" si="26"/>
        <v>0</v>
      </c>
      <c r="AW54" s="22">
        <f t="shared" si="26"/>
        <v>0</v>
      </c>
      <c r="AX54" s="22">
        <f t="shared" si="26"/>
        <v>0</v>
      </c>
      <c r="AY54" s="22">
        <f t="shared" si="27"/>
        <v>0</v>
      </c>
      <c r="AZ54" s="22">
        <f t="shared" si="27"/>
        <v>0</v>
      </c>
      <c r="BA54" s="22">
        <f t="shared" si="27"/>
        <v>0</v>
      </c>
      <c r="BB54" s="22">
        <f t="shared" si="27"/>
        <v>0</v>
      </c>
      <c r="BC54" s="22">
        <f t="shared" si="27"/>
        <v>0</v>
      </c>
      <c r="BD54" s="22">
        <f t="shared" si="27"/>
        <v>0</v>
      </c>
      <c r="BE54" s="22">
        <f t="shared" si="27"/>
        <v>0</v>
      </c>
      <c r="BF54" s="22">
        <f t="shared" si="27"/>
        <v>0</v>
      </c>
      <c r="BG54" s="22">
        <f t="shared" si="27"/>
        <v>0</v>
      </c>
      <c r="BH54" s="22">
        <f t="shared" si="27"/>
        <v>0</v>
      </c>
      <c r="BI54" s="22">
        <f t="shared" si="28"/>
        <v>0</v>
      </c>
      <c r="BJ54" s="22">
        <f t="shared" si="28"/>
        <v>0</v>
      </c>
      <c r="BK54" s="22">
        <f t="shared" si="28"/>
        <v>0</v>
      </c>
      <c r="BL54" s="22">
        <f t="shared" si="28"/>
        <v>0</v>
      </c>
      <c r="BM54" s="22">
        <f t="shared" si="28"/>
        <v>0</v>
      </c>
      <c r="BN54" s="22">
        <f t="shared" si="28"/>
        <v>0</v>
      </c>
      <c r="BP54"/>
    </row>
    <row r="55" spans="1:68" outlineLevel="1">
      <c r="A55" s="30">
        <v>36</v>
      </c>
      <c r="B55" s="82"/>
      <c r="C55" s="62"/>
      <c r="D55" s="55"/>
      <c r="E55" s="18"/>
      <c r="F55" s="61"/>
      <c r="G55" s="55"/>
      <c r="H55" s="55"/>
      <c r="I55" s="63"/>
      <c r="J55" s="23"/>
      <c r="K55" s="22">
        <f t="shared" si="23"/>
        <v>0</v>
      </c>
      <c r="L55" s="22">
        <f t="shared" si="23"/>
        <v>0</v>
      </c>
      <c r="M55" s="22">
        <f t="shared" si="23"/>
        <v>0</v>
      </c>
      <c r="N55" s="22">
        <f t="shared" si="23"/>
        <v>0</v>
      </c>
      <c r="O55" s="22">
        <f t="shared" si="23"/>
        <v>0</v>
      </c>
      <c r="P55" s="22">
        <f t="shared" si="23"/>
        <v>0</v>
      </c>
      <c r="Q55" s="22">
        <f t="shared" si="23"/>
        <v>0</v>
      </c>
      <c r="R55" s="22">
        <f t="shared" si="23"/>
        <v>0</v>
      </c>
      <c r="S55" s="22">
        <f t="shared" si="23"/>
        <v>0</v>
      </c>
      <c r="T55" s="22">
        <f t="shared" si="23"/>
        <v>0</v>
      </c>
      <c r="U55" s="22">
        <f t="shared" si="24"/>
        <v>0</v>
      </c>
      <c r="V55" s="22">
        <f t="shared" si="24"/>
        <v>0</v>
      </c>
      <c r="W55" s="22">
        <f t="shared" si="24"/>
        <v>0</v>
      </c>
      <c r="X55" s="22">
        <f t="shared" si="24"/>
        <v>0</v>
      </c>
      <c r="Y55" s="22">
        <f t="shared" si="24"/>
        <v>0</v>
      </c>
      <c r="Z55" s="22">
        <f t="shared" si="24"/>
        <v>0</v>
      </c>
      <c r="AA55" s="22">
        <f t="shared" si="24"/>
        <v>0</v>
      </c>
      <c r="AB55" s="22">
        <f t="shared" si="24"/>
        <v>0</v>
      </c>
      <c r="AC55" s="22">
        <f t="shared" si="24"/>
        <v>0</v>
      </c>
      <c r="AD55" s="22">
        <f t="shared" si="24"/>
        <v>0</v>
      </c>
      <c r="AE55" s="22">
        <f t="shared" si="25"/>
        <v>0</v>
      </c>
      <c r="AF55" s="22">
        <f t="shared" si="25"/>
        <v>0</v>
      </c>
      <c r="AG55" s="22">
        <f t="shared" si="25"/>
        <v>0</v>
      </c>
      <c r="AH55" s="22">
        <f t="shared" si="25"/>
        <v>0</v>
      </c>
      <c r="AI55" s="22">
        <f t="shared" si="25"/>
        <v>0</v>
      </c>
      <c r="AJ55" s="22">
        <f t="shared" si="25"/>
        <v>0</v>
      </c>
      <c r="AK55" s="22">
        <f t="shared" si="25"/>
        <v>0</v>
      </c>
      <c r="AL55" s="22">
        <f t="shared" si="25"/>
        <v>0</v>
      </c>
      <c r="AM55" s="22">
        <f t="shared" si="25"/>
        <v>0</v>
      </c>
      <c r="AN55" s="22">
        <f t="shared" si="25"/>
        <v>0</v>
      </c>
      <c r="AO55" s="22">
        <f t="shared" si="26"/>
        <v>0</v>
      </c>
      <c r="AP55" s="22">
        <f t="shared" si="26"/>
        <v>0</v>
      </c>
      <c r="AQ55" s="22">
        <f t="shared" si="26"/>
        <v>0</v>
      </c>
      <c r="AR55" s="22">
        <f t="shared" si="26"/>
        <v>0</v>
      </c>
      <c r="AS55" s="22">
        <f t="shared" si="26"/>
        <v>0</v>
      </c>
      <c r="AT55" s="22">
        <f t="shared" si="26"/>
        <v>0</v>
      </c>
      <c r="AU55" s="22">
        <f t="shared" si="26"/>
        <v>0</v>
      </c>
      <c r="AV55" s="22">
        <f t="shared" si="26"/>
        <v>0</v>
      </c>
      <c r="AW55" s="22">
        <f t="shared" si="26"/>
        <v>0</v>
      </c>
      <c r="AX55" s="22">
        <f t="shared" si="26"/>
        <v>0</v>
      </c>
      <c r="AY55" s="22">
        <f t="shared" si="27"/>
        <v>0</v>
      </c>
      <c r="AZ55" s="22">
        <f t="shared" si="27"/>
        <v>0</v>
      </c>
      <c r="BA55" s="22">
        <f t="shared" si="27"/>
        <v>0</v>
      </c>
      <c r="BB55" s="22">
        <f t="shared" si="27"/>
        <v>0</v>
      </c>
      <c r="BC55" s="22">
        <f t="shared" si="27"/>
        <v>0</v>
      </c>
      <c r="BD55" s="22">
        <f t="shared" si="27"/>
        <v>0</v>
      </c>
      <c r="BE55" s="22">
        <f t="shared" si="27"/>
        <v>0</v>
      </c>
      <c r="BF55" s="22">
        <f t="shared" si="27"/>
        <v>0</v>
      </c>
      <c r="BG55" s="22">
        <f t="shared" si="27"/>
        <v>0</v>
      </c>
      <c r="BH55" s="22">
        <f t="shared" si="27"/>
        <v>0</v>
      </c>
      <c r="BI55" s="22">
        <f t="shared" si="28"/>
        <v>0</v>
      </c>
      <c r="BJ55" s="22">
        <f t="shared" si="28"/>
        <v>0</v>
      </c>
      <c r="BK55" s="22">
        <f t="shared" si="28"/>
        <v>0</v>
      </c>
      <c r="BL55" s="22">
        <f t="shared" si="28"/>
        <v>0</v>
      </c>
      <c r="BM55" s="22">
        <f t="shared" si="28"/>
        <v>0</v>
      </c>
      <c r="BN55" s="22">
        <f t="shared" si="28"/>
        <v>0</v>
      </c>
    </row>
    <row r="56" spans="1:68" s="34" customFormat="1" outlineLevel="2">
      <c r="B56" s="68"/>
      <c r="C56" s="68"/>
      <c r="F56" s="49"/>
      <c r="G56" s="49"/>
      <c r="H56" s="49"/>
      <c r="I56" s="49"/>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row>
    <row r="57" spans="1:68" s="34" customFormat="1" outlineLevel="2">
      <c r="A57" s="64"/>
      <c r="B57" s="240" t="s">
        <v>744</v>
      </c>
      <c r="C57" s="241" t="s">
        <v>220</v>
      </c>
      <c r="D57" s="242">
        <f>SUMIF($E$20:$E$55,$C57,D$20:D$55)</f>
        <v>431000000</v>
      </c>
      <c r="E57" s="467" t="s">
        <v>745</v>
      </c>
      <c r="F57" s="467"/>
      <c r="G57" s="467"/>
      <c r="H57" s="467"/>
      <c r="I57" s="468"/>
      <c r="J57" s="243"/>
      <c r="K57" s="243"/>
      <c r="L57" s="243"/>
      <c r="M57" s="243"/>
      <c r="N57" s="243"/>
      <c r="O57" s="243"/>
      <c r="P57" s="243"/>
      <c r="Q57" s="243"/>
      <c r="R57" s="243"/>
      <c r="S57" s="243"/>
      <c r="T57" s="243"/>
      <c r="U57" s="243"/>
      <c r="V57" s="243"/>
      <c r="W57" s="243"/>
      <c r="X57" s="243"/>
      <c r="Y57" s="243"/>
      <c r="Z57" s="243"/>
      <c r="AA57" s="243"/>
      <c r="AB57" s="243"/>
      <c r="AC57" s="243"/>
      <c r="AD57" s="243"/>
      <c r="AE57" s="243"/>
      <c r="AF57" s="243"/>
      <c r="AG57" s="243"/>
      <c r="AH57" s="243"/>
      <c r="AI57" s="243"/>
      <c r="AJ57" s="243"/>
      <c r="AK57" s="243"/>
      <c r="AL57" s="243"/>
      <c r="AM57" s="243"/>
      <c r="AN57" s="243"/>
      <c r="AO57" s="243"/>
      <c r="AP57" s="243"/>
      <c r="AQ57" s="243"/>
      <c r="AR57" s="243"/>
      <c r="AS57" s="243"/>
      <c r="AT57" s="243"/>
      <c r="AU57" s="243"/>
      <c r="AV57" s="243"/>
      <c r="AW57" s="243"/>
      <c r="AX57" s="243"/>
      <c r="AY57" s="243"/>
      <c r="AZ57" s="243"/>
      <c r="BA57" s="243"/>
      <c r="BB57" s="243"/>
      <c r="BC57" s="243"/>
      <c r="BD57" s="243"/>
      <c r="BE57" s="243"/>
      <c r="BF57" s="243"/>
      <c r="BG57" s="243"/>
      <c r="BH57" s="243"/>
      <c r="BI57" s="243"/>
      <c r="BJ57" s="243"/>
      <c r="BK57" s="243"/>
      <c r="BL57" s="243"/>
      <c r="BM57" s="243"/>
      <c r="BN57" s="243"/>
      <c r="BO57" s="243"/>
      <c r="BP57" s="244"/>
    </row>
    <row r="58" spans="1:68" s="34" customFormat="1" outlineLevel="2">
      <c r="A58" s="65"/>
      <c r="B58" s="245" t="s">
        <v>744</v>
      </c>
      <c r="C58" s="246" t="s">
        <v>130</v>
      </c>
      <c r="D58" s="247">
        <f>SUMIF($E$20:$E$55,$C58,D$20:D$55)</f>
        <v>760900000</v>
      </c>
      <c r="E58" s="469"/>
      <c r="F58" s="469"/>
      <c r="G58" s="469"/>
      <c r="H58" s="469"/>
      <c r="I58" s="470"/>
      <c r="J58" s="243"/>
      <c r="K58" s="243"/>
      <c r="L58" s="243"/>
      <c r="M58" s="243"/>
      <c r="N58" s="243"/>
      <c r="O58" s="243"/>
      <c r="P58" s="243"/>
      <c r="Q58" s="243"/>
      <c r="R58" s="243"/>
      <c r="S58" s="243"/>
      <c r="T58" s="243"/>
      <c r="U58" s="243"/>
      <c r="V58" s="243"/>
      <c r="W58" s="243"/>
      <c r="X58" s="243"/>
      <c r="Y58" s="243"/>
      <c r="Z58" s="243"/>
      <c r="AA58" s="243"/>
      <c r="AB58" s="243"/>
      <c r="AC58" s="243"/>
      <c r="AD58" s="243"/>
      <c r="AE58" s="243"/>
      <c r="AF58" s="243"/>
      <c r="AG58" s="243"/>
      <c r="AH58" s="243"/>
      <c r="AI58" s="243"/>
      <c r="AJ58" s="243"/>
      <c r="AK58" s="243"/>
      <c r="AL58" s="243"/>
      <c r="AM58" s="243"/>
      <c r="AN58" s="243"/>
      <c r="AO58" s="243"/>
      <c r="AP58" s="243"/>
      <c r="AQ58" s="243"/>
      <c r="AR58" s="243"/>
      <c r="AS58" s="243"/>
      <c r="AT58" s="243"/>
      <c r="AU58" s="243"/>
      <c r="AV58" s="243"/>
      <c r="AW58" s="243"/>
      <c r="AX58" s="243"/>
      <c r="AY58" s="243"/>
      <c r="AZ58" s="243"/>
      <c r="BA58" s="243"/>
      <c r="BB58" s="243"/>
      <c r="BC58" s="243"/>
      <c r="BD58" s="243"/>
      <c r="BE58" s="243"/>
      <c r="BF58" s="243"/>
      <c r="BG58" s="243"/>
      <c r="BH58" s="243"/>
      <c r="BI58" s="243"/>
      <c r="BJ58" s="243"/>
      <c r="BK58" s="243"/>
      <c r="BL58" s="243"/>
      <c r="BM58" s="243"/>
      <c r="BN58" s="243"/>
      <c r="BO58" s="243"/>
      <c r="BP58" s="244"/>
    </row>
    <row r="59" spans="1:68" s="34" customFormat="1" outlineLevel="2">
      <c r="B59" s="248"/>
      <c r="C59" s="248"/>
      <c r="D59" s="249"/>
      <c r="E59" s="249"/>
      <c r="F59" s="249"/>
      <c r="G59" s="249"/>
      <c r="H59" s="249"/>
      <c r="I59" s="249"/>
      <c r="J59" s="243"/>
      <c r="K59" s="243"/>
      <c r="L59" s="243"/>
      <c r="M59" s="243"/>
      <c r="N59" s="243"/>
      <c r="O59" s="243"/>
      <c r="P59" s="243"/>
      <c r="Q59" s="243"/>
      <c r="R59" s="243"/>
      <c r="S59" s="243"/>
      <c r="T59" s="243"/>
      <c r="U59" s="243"/>
      <c r="V59" s="243"/>
      <c r="W59" s="243"/>
      <c r="X59" s="243"/>
      <c r="Y59" s="243"/>
      <c r="Z59" s="243"/>
      <c r="AA59" s="243"/>
      <c r="AB59" s="243"/>
      <c r="AC59" s="243"/>
      <c r="AD59" s="243"/>
      <c r="AE59" s="243"/>
      <c r="AF59" s="243"/>
      <c r="AG59" s="243"/>
      <c r="AH59" s="243"/>
      <c r="AI59" s="243"/>
      <c r="AJ59" s="243"/>
      <c r="AK59" s="243"/>
      <c r="AL59" s="243"/>
      <c r="AM59" s="243"/>
      <c r="AN59" s="243"/>
      <c r="AO59" s="243"/>
      <c r="AP59" s="243"/>
      <c r="AQ59" s="243"/>
      <c r="AR59" s="243"/>
      <c r="AS59" s="243"/>
      <c r="AT59" s="243"/>
      <c r="AU59" s="243"/>
      <c r="AV59" s="243"/>
      <c r="AW59" s="243"/>
      <c r="AX59" s="243"/>
      <c r="AY59" s="243"/>
      <c r="AZ59" s="243"/>
      <c r="BA59" s="243"/>
      <c r="BB59" s="243"/>
      <c r="BC59" s="243"/>
      <c r="BD59" s="243"/>
      <c r="BE59" s="243"/>
      <c r="BF59" s="243"/>
      <c r="BG59" s="243"/>
      <c r="BH59" s="243"/>
      <c r="BI59" s="243"/>
      <c r="BJ59" s="243"/>
      <c r="BK59" s="243"/>
      <c r="BL59" s="243"/>
      <c r="BM59" s="243"/>
      <c r="BN59" s="243"/>
      <c r="BO59" s="243"/>
      <c r="BP59" s="244"/>
    </row>
    <row r="60" spans="1:68" s="2" customFormat="1" ht="24" outlineLevel="2">
      <c r="A60" s="29" t="s">
        <v>735</v>
      </c>
      <c r="B60" s="250" t="s">
        <v>738</v>
      </c>
      <c r="C60" s="250" t="s">
        <v>746</v>
      </c>
      <c r="D60" s="250" t="s">
        <v>739</v>
      </c>
      <c r="E60" s="250" t="s">
        <v>747</v>
      </c>
      <c r="F60" s="250" t="s">
        <v>748</v>
      </c>
      <c r="G60" s="250" t="s">
        <v>749</v>
      </c>
      <c r="H60" s="250" t="s">
        <v>750</v>
      </c>
      <c r="I60" s="250" t="s">
        <v>751</v>
      </c>
      <c r="J60" s="251"/>
      <c r="K60" s="252"/>
      <c r="L60" s="252"/>
      <c r="M60" s="252"/>
      <c r="N60" s="252"/>
      <c r="O60" s="252"/>
      <c r="P60" s="253"/>
      <c r="Q60" s="253"/>
      <c r="R60" s="252"/>
      <c r="S60" s="252"/>
      <c r="T60" s="252"/>
      <c r="U60" s="252"/>
      <c r="V60" s="252"/>
      <c r="W60" s="252"/>
      <c r="X60" s="252"/>
      <c r="Y60" s="252"/>
      <c r="Z60" s="252"/>
      <c r="AA60" s="252"/>
      <c r="AB60" s="252"/>
      <c r="AC60" s="252"/>
      <c r="AD60" s="252"/>
      <c r="AE60" s="252"/>
      <c r="AF60" s="252"/>
      <c r="AG60" s="252"/>
      <c r="AH60" s="252"/>
      <c r="AI60" s="252"/>
      <c r="AJ60" s="252"/>
      <c r="AK60" s="252"/>
      <c r="AL60" s="252"/>
      <c r="AM60" s="252"/>
      <c r="AN60" s="252"/>
      <c r="AO60" s="252"/>
      <c r="AP60" s="252"/>
      <c r="AQ60" s="252"/>
      <c r="AR60" s="252"/>
      <c r="AS60" s="252"/>
      <c r="AT60" s="252"/>
      <c r="AU60" s="252"/>
      <c r="AV60" s="252"/>
      <c r="AW60" s="252"/>
      <c r="AX60" s="252"/>
      <c r="AY60" s="252"/>
      <c r="AZ60" s="252"/>
      <c r="BA60" s="252"/>
      <c r="BB60" s="252"/>
      <c r="BC60" s="252"/>
      <c r="BD60" s="252"/>
      <c r="BE60" s="252"/>
      <c r="BF60" s="252"/>
      <c r="BG60" s="252"/>
      <c r="BH60" s="252"/>
      <c r="BI60" s="252"/>
      <c r="BJ60" s="252"/>
      <c r="BK60" s="252"/>
      <c r="BL60" s="252"/>
      <c r="BM60" s="252"/>
      <c r="BN60" s="252"/>
      <c r="BO60" s="254"/>
      <c r="BP60" s="252"/>
    </row>
    <row r="61" spans="1:68" outlineLevel="2">
      <c r="B61" s="255" t="s">
        <v>15</v>
      </c>
      <c r="C61" s="255" t="s">
        <v>15</v>
      </c>
      <c r="D61" s="255" t="s">
        <v>9</v>
      </c>
      <c r="E61" s="255" t="s">
        <v>117</v>
      </c>
      <c r="F61" s="255" t="s">
        <v>752</v>
      </c>
      <c r="G61" s="255" t="s">
        <v>752</v>
      </c>
      <c r="H61" s="255" t="s">
        <v>117</v>
      </c>
      <c r="I61" s="255" t="s">
        <v>117</v>
      </c>
      <c r="J61" s="256"/>
      <c r="K61" s="253"/>
      <c r="L61" s="253"/>
      <c r="M61" s="253"/>
      <c r="N61" s="253"/>
      <c r="O61" s="253"/>
      <c r="P61" s="253"/>
      <c r="Q61" s="253"/>
      <c r="R61" s="253"/>
      <c r="S61" s="253"/>
      <c r="T61" s="253"/>
      <c r="U61" s="253"/>
      <c r="V61" s="253"/>
      <c r="W61" s="253"/>
      <c r="X61" s="253"/>
      <c r="Y61" s="253"/>
      <c r="Z61" s="253"/>
      <c r="AA61" s="253"/>
      <c r="AB61" s="253"/>
      <c r="AC61" s="253"/>
      <c r="AD61" s="253"/>
      <c r="AE61" s="253"/>
      <c r="AF61" s="253"/>
      <c r="AG61" s="253"/>
      <c r="AH61" s="253"/>
      <c r="AI61" s="253"/>
      <c r="AJ61" s="253"/>
      <c r="AK61" s="253"/>
      <c r="AL61" s="253"/>
      <c r="AM61" s="253"/>
      <c r="AN61" s="253"/>
      <c r="AO61" s="253"/>
      <c r="AP61" s="253"/>
      <c r="AQ61" s="253"/>
      <c r="AR61" s="253"/>
      <c r="AS61" s="253"/>
      <c r="AT61" s="253"/>
      <c r="AU61" s="253"/>
      <c r="AV61" s="253"/>
      <c r="AW61" s="253"/>
      <c r="AX61" s="253"/>
      <c r="AY61" s="253"/>
      <c r="AZ61" s="253"/>
      <c r="BA61" s="253"/>
      <c r="BB61" s="253"/>
      <c r="BC61" s="253"/>
      <c r="BD61" s="253"/>
      <c r="BE61" s="253"/>
      <c r="BF61" s="253"/>
      <c r="BG61" s="253"/>
      <c r="BH61" s="253"/>
      <c r="BI61" s="253"/>
      <c r="BJ61" s="253"/>
      <c r="BK61" s="253"/>
      <c r="BL61" s="253"/>
      <c r="BM61" s="253"/>
      <c r="BN61" s="253"/>
      <c r="BO61" s="257"/>
      <c r="BP61" s="253"/>
    </row>
    <row r="62" spans="1:68" outlineLevel="2">
      <c r="A62">
        <v>26</v>
      </c>
      <c r="B62" s="258" t="s">
        <v>220</v>
      </c>
      <c r="C62" s="259">
        <f>'Tab 4 - Infrastructure'!$H$128</f>
        <v>275875000</v>
      </c>
      <c r="D62" s="260">
        <f>'Tab 6 - Benefit Allocation'!$B$21</f>
        <v>0.214</v>
      </c>
      <c r="E62" s="261">
        <f t="shared" ref="E62:E70" si="29">D62*C62</f>
        <v>59037250</v>
      </c>
      <c r="F62" s="262">
        <v>15</v>
      </c>
      <c r="G62" s="262">
        <v>20</v>
      </c>
      <c r="H62" s="262">
        <f>(G62-F62)+1</f>
        <v>6</v>
      </c>
      <c r="I62" s="263">
        <f t="shared" ref="I62:I70" si="30">E62/H62</f>
        <v>9839541.666666666</v>
      </c>
      <c r="J62" s="264"/>
      <c r="K62" s="265">
        <f t="shared" ref="K62:T70" si="31">IF(K$2&lt;$F62,0,IF(K$2&lt;=$G62,($E62/$H62)*(1+$E$75)^K$2,0))</f>
        <v>0</v>
      </c>
      <c r="L62" s="265">
        <f t="shared" si="31"/>
        <v>0</v>
      </c>
      <c r="M62" s="265">
        <f t="shared" si="31"/>
        <v>0</v>
      </c>
      <c r="N62" s="265">
        <f t="shared" si="31"/>
        <v>0</v>
      </c>
      <c r="O62" s="265">
        <f t="shared" si="31"/>
        <v>0</v>
      </c>
      <c r="P62" s="265">
        <f t="shared" si="31"/>
        <v>0</v>
      </c>
      <c r="Q62" s="265">
        <f t="shared" si="31"/>
        <v>0</v>
      </c>
      <c r="R62" s="265">
        <f t="shared" si="31"/>
        <v>0</v>
      </c>
      <c r="S62" s="265">
        <f t="shared" si="31"/>
        <v>0</v>
      </c>
      <c r="T62" s="265">
        <f t="shared" si="31"/>
        <v>0</v>
      </c>
      <c r="U62" s="265">
        <f t="shared" ref="U62:AD70" si="32">IF(U$2&lt;$F62,0,IF(U$2&lt;=$G62,($E62/$H62)*(1+$E$75)^U$2,0))</f>
        <v>0</v>
      </c>
      <c r="V62" s="265">
        <f t="shared" si="32"/>
        <v>0</v>
      </c>
      <c r="W62" s="265">
        <f t="shared" si="32"/>
        <v>0</v>
      </c>
      <c r="X62" s="265">
        <f t="shared" si="32"/>
        <v>0</v>
      </c>
      <c r="Y62" s="265">
        <f t="shared" si="32"/>
        <v>16676828.7591739</v>
      </c>
      <c r="Z62" s="265">
        <f t="shared" si="32"/>
        <v>17273859.228752326</v>
      </c>
      <c r="AA62" s="265">
        <f t="shared" si="32"/>
        <v>17892263.38914166</v>
      </c>
      <c r="AB62" s="265">
        <f t="shared" si="32"/>
        <v>18532806.418472935</v>
      </c>
      <c r="AC62" s="265">
        <f t="shared" si="32"/>
        <v>19196280.888254263</v>
      </c>
      <c r="AD62" s="265">
        <f t="shared" si="32"/>
        <v>19883507.744053766</v>
      </c>
      <c r="AE62" s="265">
        <f t="shared" ref="AE62:AN70" si="33">IF(AE$2&lt;$F62,0,IF(AE$2&lt;=$G62,($E62/$H62)*(1+$E$75)^AE$2,0))</f>
        <v>0</v>
      </c>
      <c r="AF62" s="265">
        <f t="shared" si="33"/>
        <v>0</v>
      </c>
      <c r="AG62" s="265">
        <f t="shared" si="33"/>
        <v>0</v>
      </c>
      <c r="AH62" s="265">
        <f t="shared" si="33"/>
        <v>0</v>
      </c>
      <c r="AI62" s="265">
        <f t="shared" si="33"/>
        <v>0</v>
      </c>
      <c r="AJ62" s="265">
        <f t="shared" si="33"/>
        <v>0</v>
      </c>
      <c r="AK62" s="265">
        <f t="shared" si="33"/>
        <v>0</v>
      </c>
      <c r="AL62" s="265">
        <f t="shared" si="33"/>
        <v>0</v>
      </c>
      <c r="AM62" s="265">
        <f t="shared" si="33"/>
        <v>0</v>
      </c>
      <c r="AN62" s="265">
        <f t="shared" si="33"/>
        <v>0</v>
      </c>
      <c r="AO62" s="265">
        <f t="shared" ref="AO62:AX70" si="34">IF(AO$2&lt;$F62,0,IF(AO$2&lt;=$G62,($E62/$H62)*(1+$E$75)^AO$2,0))</f>
        <v>0</v>
      </c>
      <c r="AP62" s="265">
        <f t="shared" si="34"/>
        <v>0</v>
      </c>
      <c r="AQ62" s="265">
        <f t="shared" si="34"/>
        <v>0</v>
      </c>
      <c r="AR62" s="265">
        <f t="shared" si="34"/>
        <v>0</v>
      </c>
      <c r="AS62" s="265">
        <f t="shared" si="34"/>
        <v>0</v>
      </c>
      <c r="AT62" s="265">
        <f t="shared" si="34"/>
        <v>0</v>
      </c>
      <c r="AU62" s="265">
        <f t="shared" si="34"/>
        <v>0</v>
      </c>
      <c r="AV62" s="265">
        <f t="shared" si="34"/>
        <v>0</v>
      </c>
      <c r="AW62" s="265">
        <f t="shared" si="34"/>
        <v>0</v>
      </c>
      <c r="AX62" s="265">
        <f t="shared" si="34"/>
        <v>0</v>
      </c>
      <c r="AY62" s="265">
        <f t="shared" ref="AY62:BH70" si="35">IF(AY$2&lt;$F62,0,IF(AY$2&lt;=$G62,($E62/$H62)*(1+$E$75)^AY$2,0))</f>
        <v>0</v>
      </c>
      <c r="AZ62" s="265">
        <f t="shared" si="35"/>
        <v>0</v>
      </c>
      <c r="BA62" s="265">
        <f t="shared" si="35"/>
        <v>0</v>
      </c>
      <c r="BB62" s="265">
        <f t="shared" si="35"/>
        <v>0</v>
      </c>
      <c r="BC62" s="265">
        <f t="shared" si="35"/>
        <v>0</v>
      </c>
      <c r="BD62" s="265">
        <f t="shared" si="35"/>
        <v>0</v>
      </c>
      <c r="BE62" s="265">
        <f t="shared" si="35"/>
        <v>0</v>
      </c>
      <c r="BF62" s="265">
        <f t="shared" si="35"/>
        <v>0</v>
      </c>
      <c r="BG62" s="265">
        <f t="shared" si="35"/>
        <v>0</v>
      </c>
      <c r="BH62" s="265">
        <f t="shared" si="35"/>
        <v>0</v>
      </c>
      <c r="BI62" s="265">
        <f t="shared" ref="BI62:BN70" si="36">IF(BI$2&lt;$F62,0,IF(BI$2&lt;=$G62,($E62/$H62)*(1+$E$75)^BI$2,0))</f>
        <v>0</v>
      </c>
      <c r="BJ62" s="265">
        <f t="shared" si="36"/>
        <v>0</v>
      </c>
      <c r="BK62" s="265">
        <f t="shared" si="36"/>
        <v>0</v>
      </c>
      <c r="BL62" s="265">
        <f t="shared" si="36"/>
        <v>0</v>
      </c>
      <c r="BM62" s="265">
        <f t="shared" si="36"/>
        <v>0</v>
      </c>
      <c r="BN62" s="265">
        <f t="shared" si="36"/>
        <v>0</v>
      </c>
      <c r="BO62" s="257"/>
      <c r="BP62" s="253"/>
    </row>
    <row r="63" spans="1:68" outlineLevel="2">
      <c r="A63">
        <v>27</v>
      </c>
      <c r="B63" s="258" t="s">
        <v>220</v>
      </c>
      <c r="C63" s="259">
        <f>'Tab 4 - Infrastructure'!$H$128</f>
        <v>275875000</v>
      </c>
      <c r="D63" s="260">
        <f>'Tab 6 - Benefit Allocation'!$B$21</f>
        <v>0.214</v>
      </c>
      <c r="E63" s="261">
        <f t="shared" si="29"/>
        <v>59037250</v>
      </c>
      <c r="F63" s="262">
        <f>G62+1</f>
        <v>21</v>
      </c>
      <c r="G63" s="262">
        <v>25</v>
      </c>
      <c r="H63" s="262">
        <f>(G63-F63)+1</f>
        <v>5</v>
      </c>
      <c r="I63" s="263">
        <f t="shared" si="30"/>
        <v>11807450</v>
      </c>
      <c r="J63" s="264"/>
      <c r="K63" s="265">
        <f t="shared" si="31"/>
        <v>0</v>
      </c>
      <c r="L63" s="265">
        <f t="shared" si="31"/>
        <v>0</v>
      </c>
      <c r="M63" s="265">
        <f t="shared" si="31"/>
        <v>0</v>
      </c>
      <c r="N63" s="265">
        <f t="shared" si="31"/>
        <v>0</v>
      </c>
      <c r="O63" s="265">
        <f t="shared" si="31"/>
        <v>0</v>
      </c>
      <c r="P63" s="265">
        <f t="shared" si="31"/>
        <v>0</v>
      </c>
      <c r="Q63" s="265">
        <f t="shared" si="31"/>
        <v>0</v>
      </c>
      <c r="R63" s="265">
        <f t="shared" si="31"/>
        <v>0</v>
      </c>
      <c r="S63" s="265">
        <f t="shared" si="31"/>
        <v>0</v>
      </c>
      <c r="T63" s="265">
        <f t="shared" si="31"/>
        <v>0</v>
      </c>
      <c r="U63" s="265">
        <f t="shared" si="32"/>
        <v>0</v>
      </c>
      <c r="V63" s="265">
        <f t="shared" si="32"/>
        <v>0</v>
      </c>
      <c r="W63" s="265">
        <f t="shared" si="32"/>
        <v>0</v>
      </c>
      <c r="X63" s="265">
        <f t="shared" si="32"/>
        <v>0</v>
      </c>
      <c r="Y63" s="265">
        <f t="shared" si="32"/>
        <v>0</v>
      </c>
      <c r="Z63" s="265">
        <f t="shared" si="32"/>
        <v>0</v>
      </c>
      <c r="AA63" s="265">
        <f t="shared" si="32"/>
        <v>0</v>
      </c>
      <c r="AB63" s="265">
        <f t="shared" si="32"/>
        <v>0</v>
      </c>
      <c r="AC63" s="265">
        <f t="shared" si="32"/>
        <v>0</v>
      </c>
      <c r="AD63" s="265">
        <f t="shared" si="32"/>
        <v>0</v>
      </c>
      <c r="AE63" s="265">
        <f t="shared" si="33"/>
        <v>24714404.785549067</v>
      </c>
      <c r="AF63" s="265">
        <f t="shared" si="33"/>
        <v>25599180.476871733</v>
      </c>
      <c r="AG63" s="265">
        <f t="shared" si="33"/>
        <v>26515631.137943737</v>
      </c>
      <c r="AH63" s="265">
        <f t="shared" si="33"/>
        <v>27464890.732682124</v>
      </c>
      <c r="AI63" s="265">
        <f t="shared" si="33"/>
        <v>28448133.820912141</v>
      </c>
      <c r="AJ63" s="265">
        <f t="shared" si="33"/>
        <v>0</v>
      </c>
      <c r="AK63" s="265">
        <f t="shared" si="33"/>
        <v>0</v>
      </c>
      <c r="AL63" s="265">
        <f t="shared" si="33"/>
        <v>0</v>
      </c>
      <c r="AM63" s="265">
        <f t="shared" si="33"/>
        <v>0</v>
      </c>
      <c r="AN63" s="265">
        <f t="shared" si="33"/>
        <v>0</v>
      </c>
      <c r="AO63" s="265">
        <f t="shared" si="34"/>
        <v>0</v>
      </c>
      <c r="AP63" s="265">
        <f t="shared" si="34"/>
        <v>0</v>
      </c>
      <c r="AQ63" s="265">
        <f t="shared" si="34"/>
        <v>0</v>
      </c>
      <c r="AR63" s="265">
        <f t="shared" si="34"/>
        <v>0</v>
      </c>
      <c r="AS63" s="265">
        <f t="shared" si="34"/>
        <v>0</v>
      </c>
      <c r="AT63" s="265">
        <f t="shared" si="34"/>
        <v>0</v>
      </c>
      <c r="AU63" s="265">
        <f t="shared" si="34"/>
        <v>0</v>
      </c>
      <c r="AV63" s="265">
        <f t="shared" si="34"/>
        <v>0</v>
      </c>
      <c r="AW63" s="265">
        <f t="shared" si="34"/>
        <v>0</v>
      </c>
      <c r="AX63" s="265">
        <f t="shared" si="34"/>
        <v>0</v>
      </c>
      <c r="AY63" s="265">
        <f t="shared" si="35"/>
        <v>0</v>
      </c>
      <c r="AZ63" s="265">
        <f t="shared" si="35"/>
        <v>0</v>
      </c>
      <c r="BA63" s="265">
        <f t="shared" si="35"/>
        <v>0</v>
      </c>
      <c r="BB63" s="265">
        <f t="shared" si="35"/>
        <v>0</v>
      </c>
      <c r="BC63" s="265">
        <f t="shared" si="35"/>
        <v>0</v>
      </c>
      <c r="BD63" s="265">
        <f t="shared" si="35"/>
        <v>0</v>
      </c>
      <c r="BE63" s="265">
        <f t="shared" si="35"/>
        <v>0</v>
      </c>
      <c r="BF63" s="265">
        <f t="shared" si="35"/>
        <v>0</v>
      </c>
      <c r="BG63" s="265">
        <f t="shared" si="35"/>
        <v>0</v>
      </c>
      <c r="BH63" s="265">
        <f t="shared" si="35"/>
        <v>0</v>
      </c>
      <c r="BI63" s="265">
        <f t="shared" si="36"/>
        <v>0</v>
      </c>
      <c r="BJ63" s="265">
        <f t="shared" si="36"/>
        <v>0</v>
      </c>
      <c r="BK63" s="265">
        <f t="shared" si="36"/>
        <v>0</v>
      </c>
      <c r="BL63" s="265">
        <f t="shared" si="36"/>
        <v>0</v>
      </c>
      <c r="BM63" s="265">
        <f t="shared" si="36"/>
        <v>0</v>
      </c>
      <c r="BN63" s="265">
        <f t="shared" si="36"/>
        <v>0</v>
      </c>
      <c r="BO63" s="257"/>
      <c r="BP63" s="253"/>
    </row>
    <row r="64" spans="1:68" outlineLevel="2">
      <c r="A64">
        <v>28</v>
      </c>
      <c r="B64" s="258" t="s">
        <v>220</v>
      </c>
      <c r="C64" s="259">
        <f>'Tab 4 - Infrastructure'!$H$128</f>
        <v>275875000</v>
      </c>
      <c r="D64" s="260">
        <f>'Tab 6 - Benefit Allocation'!$B$21</f>
        <v>0.214</v>
      </c>
      <c r="E64" s="261">
        <f t="shared" si="29"/>
        <v>59037250</v>
      </c>
      <c r="F64" s="262">
        <f>G63+1</f>
        <v>26</v>
      </c>
      <c r="G64" s="262">
        <v>32</v>
      </c>
      <c r="H64" s="262">
        <f t="shared" ref="H64:H70" si="37">(G64-F64)+1</f>
        <v>7</v>
      </c>
      <c r="I64" s="263">
        <f t="shared" si="30"/>
        <v>8433892.8571428563</v>
      </c>
      <c r="J64" s="264"/>
      <c r="K64" s="265">
        <f t="shared" si="31"/>
        <v>0</v>
      </c>
      <c r="L64" s="265">
        <f t="shared" si="31"/>
        <v>0</v>
      </c>
      <c r="M64" s="265">
        <f t="shared" si="31"/>
        <v>0</v>
      </c>
      <c r="N64" s="265">
        <f t="shared" si="31"/>
        <v>0</v>
      </c>
      <c r="O64" s="265">
        <f t="shared" si="31"/>
        <v>0</v>
      </c>
      <c r="P64" s="265">
        <f t="shared" si="31"/>
        <v>0</v>
      </c>
      <c r="Q64" s="265">
        <f t="shared" si="31"/>
        <v>0</v>
      </c>
      <c r="R64" s="265">
        <f t="shared" si="31"/>
        <v>0</v>
      </c>
      <c r="S64" s="265">
        <f t="shared" si="31"/>
        <v>0</v>
      </c>
      <c r="T64" s="265">
        <f t="shared" si="31"/>
        <v>0</v>
      </c>
      <c r="U64" s="265">
        <f t="shared" si="32"/>
        <v>0</v>
      </c>
      <c r="V64" s="265">
        <f t="shared" si="32"/>
        <v>0</v>
      </c>
      <c r="W64" s="265">
        <f t="shared" si="32"/>
        <v>0</v>
      </c>
      <c r="X64" s="265">
        <f t="shared" si="32"/>
        <v>0</v>
      </c>
      <c r="Y64" s="265">
        <f t="shared" si="32"/>
        <v>0</v>
      </c>
      <c r="Z64" s="265">
        <f t="shared" si="32"/>
        <v>0</v>
      </c>
      <c r="AA64" s="265">
        <f t="shared" si="32"/>
        <v>0</v>
      </c>
      <c r="AB64" s="265">
        <f t="shared" si="32"/>
        <v>0</v>
      </c>
      <c r="AC64" s="265">
        <f t="shared" si="32"/>
        <v>0</v>
      </c>
      <c r="AD64" s="265">
        <f t="shared" si="32"/>
        <v>0</v>
      </c>
      <c r="AE64" s="265">
        <f t="shared" si="33"/>
        <v>0</v>
      </c>
      <c r="AF64" s="265">
        <f t="shared" si="33"/>
        <v>0</v>
      </c>
      <c r="AG64" s="265">
        <f t="shared" si="33"/>
        <v>0</v>
      </c>
      <c r="AH64" s="265">
        <f t="shared" si="33"/>
        <v>0</v>
      </c>
      <c r="AI64" s="265">
        <f t="shared" si="33"/>
        <v>0</v>
      </c>
      <c r="AJ64" s="265">
        <f t="shared" si="33"/>
        <v>21047555.008357711</v>
      </c>
      <c r="AK64" s="265">
        <f t="shared" si="33"/>
        <v>21801057.47765692</v>
      </c>
      <c r="AL64" s="265">
        <f t="shared" si="33"/>
        <v>22581535.335357036</v>
      </c>
      <c r="AM64" s="265">
        <f t="shared" si="33"/>
        <v>23389954.300362818</v>
      </c>
      <c r="AN64" s="265">
        <f t="shared" si="33"/>
        <v>24227314.664315809</v>
      </c>
      <c r="AO64" s="265">
        <f t="shared" si="34"/>
        <v>25094652.529298317</v>
      </c>
      <c r="AP64" s="265">
        <f t="shared" si="34"/>
        <v>25993041.0898472</v>
      </c>
      <c r="AQ64" s="265">
        <f t="shared" si="34"/>
        <v>0</v>
      </c>
      <c r="AR64" s="265">
        <f t="shared" si="34"/>
        <v>0</v>
      </c>
      <c r="AS64" s="265">
        <f t="shared" si="34"/>
        <v>0</v>
      </c>
      <c r="AT64" s="265">
        <f t="shared" si="34"/>
        <v>0</v>
      </c>
      <c r="AU64" s="265">
        <f t="shared" si="34"/>
        <v>0</v>
      </c>
      <c r="AV64" s="265">
        <f t="shared" si="34"/>
        <v>0</v>
      </c>
      <c r="AW64" s="265">
        <f t="shared" si="34"/>
        <v>0</v>
      </c>
      <c r="AX64" s="265">
        <f t="shared" si="34"/>
        <v>0</v>
      </c>
      <c r="AY64" s="265">
        <f t="shared" si="35"/>
        <v>0</v>
      </c>
      <c r="AZ64" s="265">
        <f t="shared" si="35"/>
        <v>0</v>
      </c>
      <c r="BA64" s="265">
        <f t="shared" si="35"/>
        <v>0</v>
      </c>
      <c r="BB64" s="265">
        <f t="shared" si="35"/>
        <v>0</v>
      </c>
      <c r="BC64" s="265">
        <f t="shared" si="35"/>
        <v>0</v>
      </c>
      <c r="BD64" s="265">
        <f t="shared" si="35"/>
        <v>0</v>
      </c>
      <c r="BE64" s="265">
        <f t="shared" si="35"/>
        <v>0</v>
      </c>
      <c r="BF64" s="265">
        <f t="shared" si="35"/>
        <v>0</v>
      </c>
      <c r="BG64" s="265">
        <f t="shared" si="35"/>
        <v>0</v>
      </c>
      <c r="BH64" s="265">
        <f t="shared" si="35"/>
        <v>0</v>
      </c>
      <c r="BI64" s="265">
        <f t="shared" si="36"/>
        <v>0</v>
      </c>
      <c r="BJ64" s="265">
        <f t="shared" si="36"/>
        <v>0</v>
      </c>
      <c r="BK64" s="265">
        <f t="shared" si="36"/>
        <v>0</v>
      </c>
      <c r="BL64" s="265">
        <f t="shared" si="36"/>
        <v>0</v>
      </c>
      <c r="BM64" s="265">
        <f t="shared" si="36"/>
        <v>0</v>
      </c>
      <c r="BN64" s="265">
        <f t="shared" si="36"/>
        <v>0</v>
      </c>
      <c r="BO64" s="257"/>
      <c r="BP64" s="253"/>
    </row>
    <row r="65" spans="1:68" outlineLevel="2">
      <c r="A65">
        <v>29</v>
      </c>
      <c r="B65" s="258" t="s">
        <v>220</v>
      </c>
      <c r="C65" s="259">
        <f>'Tab 4 - Infrastructure'!$H$128</f>
        <v>275875000</v>
      </c>
      <c r="D65" s="260">
        <f>'Tab 6 - Benefit Allocation'!$B$21</f>
        <v>0.214</v>
      </c>
      <c r="E65" s="261">
        <f t="shared" si="29"/>
        <v>59037250</v>
      </c>
      <c r="F65" s="262">
        <f>G64+1</f>
        <v>33</v>
      </c>
      <c r="G65" s="262">
        <v>47</v>
      </c>
      <c r="H65" s="262">
        <f t="shared" si="37"/>
        <v>15</v>
      </c>
      <c r="I65" s="263">
        <f t="shared" si="30"/>
        <v>3935816.6666666665</v>
      </c>
      <c r="J65" s="264"/>
      <c r="K65" s="265">
        <f t="shared" si="31"/>
        <v>0</v>
      </c>
      <c r="L65" s="265">
        <f t="shared" si="31"/>
        <v>0</v>
      </c>
      <c r="M65" s="265">
        <f t="shared" si="31"/>
        <v>0</v>
      </c>
      <c r="N65" s="265">
        <f t="shared" si="31"/>
        <v>0</v>
      </c>
      <c r="O65" s="265">
        <f t="shared" si="31"/>
        <v>0</v>
      </c>
      <c r="P65" s="265">
        <f t="shared" si="31"/>
        <v>0</v>
      </c>
      <c r="Q65" s="265">
        <f t="shared" si="31"/>
        <v>0</v>
      </c>
      <c r="R65" s="265">
        <f t="shared" si="31"/>
        <v>0</v>
      </c>
      <c r="S65" s="265">
        <f t="shared" si="31"/>
        <v>0</v>
      </c>
      <c r="T65" s="265">
        <f t="shared" si="31"/>
        <v>0</v>
      </c>
      <c r="U65" s="265">
        <f t="shared" si="32"/>
        <v>0</v>
      </c>
      <c r="V65" s="265">
        <f t="shared" si="32"/>
        <v>0</v>
      </c>
      <c r="W65" s="265">
        <f t="shared" si="32"/>
        <v>0</v>
      </c>
      <c r="X65" s="265">
        <f t="shared" si="32"/>
        <v>0</v>
      </c>
      <c r="Y65" s="265">
        <f t="shared" si="32"/>
        <v>0</v>
      </c>
      <c r="Z65" s="265">
        <f t="shared" si="32"/>
        <v>0</v>
      </c>
      <c r="AA65" s="265">
        <f t="shared" si="32"/>
        <v>0</v>
      </c>
      <c r="AB65" s="265">
        <f t="shared" si="32"/>
        <v>0</v>
      </c>
      <c r="AC65" s="265">
        <f t="shared" si="32"/>
        <v>0</v>
      </c>
      <c r="AD65" s="265">
        <f t="shared" si="32"/>
        <v>0</v>
      </c>
      <c r="AE65" s="265">
        <f t="shared" si="33"/>
        <v>0</v>
      </c>
      <c r="AF65" s="265">
        <f t="shared" si="33"/>
        <v>0</v>
      </c>
      <c r="AG65" s="265">
        <f t="shared" si="33"/>
        <v>0</v>
      </c>
      <c r="AH65" s="265">
        <f t="shared" si="33"/>
        <v>0</v>
      </c>
      <c r="AI65" s="265">
        <f t="shared" si="33"/>
        <v>0</v>
      </c>
      <c r="AJ65" s="265">
        <f t="shared" si="33"/>
        <v>0</v>
      </c>
      <c r="AK65" s="265">
        <f t="shared" si="33"/>
        <v>0</v>
      </c>
      <c r="AL65" s="265">
        <f t="shared" si="33"/>
        <v>0</v>
      </c>
      <c r="AM65" s="265">
        <f t="shared" si="33"/>
        <v>0</v>
      </c>
      <c r="AN65" s="265">
        <f t="shared" si="33"/>
        <v>0</v>
      </c>
      <c r="AO65" s="265">
        <f t="shared" si="34"/>
        <v>0</v>
      </c>
      <c r="AP65" s="265">
        <f t="shared" si="34"/>
        <v>0</v>
      </c>
      <c r="AQ65" s="265">
        <f t="shared" si="34"/>
        <v>12564342.915069742</v>
      </c>
      <c r="AR65" s="265">
        <f t="shared" si="34"/>
        <v>13014146.391429238</v>
      </c>
      <c r="AS65" s="265">
        <f t="shared" si="34"/>
        <v>13480052.832242405</v>
      </c>
      <c r="AT65" s="265">
        <f t="shared" si="34"/>
        <v>13962638.723636683</v>
      </c>
      <c r="AU65" s="265">
        <f t="shared" si="34"/>
        <v>14462501.189942876</v>
      </c>
      <c r="AV65" s="265">
        <f t="shared" si="34"/>
        <v>14980258.732542833</v>
      </c>
      <c r="AW65" s="265">
        <f t="shared" si="34"/>
        <v>15516551.995167864</v>
      </c>
      <c r="AX65" s="265">
        <f t="shared" si="34"/>
        <v>16072044.556594875</v>
      </c>
      <c r="AY65" s="265">
        <f t="shared" si="35"/>
        <v>16647423.751720974</v>
      </c>
      <c r="AZ65" s="265">
        <f t="shared" si="35"/>
        <v>17243401.522032585</v>
      </c>
      <c r="BA65" s="265">
        <f t="shared" si="35"/>
        <v>17860715.296521351</v>
      </c>
      <c r="BB65" s="265">
        <f t="shared" si="35"/>
        <v>18500128.904136814</v>
      </c>
      <c r="BC65" s="265">
        <f t="shared" si="35"/>
        <v>19162433.518904913</v>
      </c>
      <c r="BD65" s="265">
        <f t="shared" si="35"/>
        <v>19848448.638881709</v>
      </c>
      <c r="BE65" s="265">
        <f t="shared" si="35"/>
        <v>20559023.100153677</v>
      </c>
      <c r="BF65" s="265">
        <f t="shared" si="35"/>
        <v>0</v>
      </c>
      <c r="BG65" s="265">
        <f t="shared" si="35"/>
        <v>0</v>
      </c>
      <c r="BH65" s="265">
        <f t="shared" si="35"/>
        <v>0</v>
      </c>
      <c r="BI65" s="265">
        <f t="shared" si="36"/>
        <v>0</v>
      </c>
      <c r="BJ65" s="265">
        <f t="shared" si="36"/>
        <v>0</v>
      </c>
      <c r="BK65" s="265">
        <f t="shared" si="36"/>
        <v>0</v>
      </c>
      <c r="BL65" s="265">
        <f t="shared" si="36"/>
        <v>0</v>
      </c>
      <c r="BM65" s="265">
        <f t="shared" si="36"/>
        <v>0</v>
      </c>
      <c r="BN65" s="265">
        <f t="shared" si="36"/>
        <v>0</v>
      </c>
      <c r="BO65" s="257"/>
      <c r="BP65" s="253"/>
    </row>
    <row r="66" spans="1:68" outlineLevel="2">
      <c r="A66">
        <v>30</v>
      </c>
      <c r="B66" s="258" t="s">
        <v>753</v>
      </c>
      <c r="C66" s="261">
        <f>'Tab 4 - Infrastructure'!$H$129</f>
        <v>605880000</v>
      </c>
      <c r="D66" s="260">
        <f>'Tab 6 - Benefit Allocation'!$B$20</f>
        <v>0.50900000000000001</v>
      </c>
      <c r="E66" s="261">
        <f t="shared" si="29"/>
        <v>308392920</v>
      </c>
      <c r="F66" s="262">
        <v>15</v>
      </c>
      <c r="G66" s="262">
        <v>23</v>
      </c>
      <c r="H66" s="262">
        <f t="shared" si="37"/>
        <v>9</v>
      </c>
      <c r="I66" s="263">
        <f t="shared" si="30"/>
        <v>34265880</v>
      </c>
      <c r="J66" s="264"/>
      <c r="K66" s="265">
        <f t="shared" si="31"/>
        <v>0</v>
      </c>
      <c r="L66" s="265">
        <f t="shared" si="31"/>
        <v>0</v>
      </c>
      <c r="M66" s="265">
        <f t="shared" si="31"/>
        <v>0</v>
      </c>
      <c r="N66" s="265">
        <f t="shared" si="31"/>
        <v>0</v>
      </c>
      <c r="O66" s="265">
        <f t="shared" si="31"/>
        <v>0</v>
      </c>
      <c r="P66" s="265">
        <f t="shared" si="31"/>
        <v>0</v>
      </c>
      <c r="Q66" s="265">
        <f t="shared" si="31"/>
        <v>0</v>
      </c>
      <c r="R66" s="265">
        <f t="shared" si="31"/>
        <v>0</v>
      </c>
      <c r="S66" s="265">
        <f t="shared" si="31"/>
        <v>0</v>
      </c>
      <c r="T66" s="265">
        <f t="shared" si="31"/>
        <v>0</v>
      </c>
      <c r="U66" s="265">
        <f t="shared" si="32"/>
        <v>0</v>
      </c>
      <c r="V66" s="265">
        <f t="shared" si="32"/>
        <v>0</v>
      </c>
      <c r="W66" s="265">
        <f t="shared" si="32"/>
        <v>0</v>
      </c>
      <c r="X66" s="265">
        <f t="shared" si="32"/>
        <v>0</v>
      </c>
      <c r="Y66" s="265">
        <f t="shared" si="32"/>
        <v>58076507.260321423</v>
      </c>
      <c r="Z66" s="265">
        <f t="shared" si="32"/>
        <v>60155646.220240928</v>
      </c>
      <c r="AA66" s="265">
        <f t="shared" si="32"/>
        <v>62309218.354925565</v>
      </c>
      <c r="AB66" s="265">
        <f t="shared" si="32"/>
        <v>64539888.372031897</v>
      </c>
      <c r="AC66" s="265">
        <f t="shared" si="32"/>
        <v>66850416.375750639</v>
      </c>
      <c r="AD66" s="265">
        <f t="shared" si="32"/>
        <v>69243661.282002509</v>
      </c>
      <c r="AE66" s="265">
        <f t="shared" si="33"/>
        <v>71722584.355898187</v>
      </c>
      <c r="AF66" s="265">
        <f t="shared" si="33"/>
        <v>74290252.875839368</v>
      </c>
      <c r="AG66" s="265">
        <f t="shared" si="33"/>
        <v>76949843.928794399</v>
      </c>
      <c r="AH66" s="265">
        <f t="shared" si="33"/>
        <v>0</v>
      </c>
      <c r="AI66" s="265">
        <f t="shared" si="33"/>
        <v>0</v>
      </c>
      <c r="AJ66" s="265">
        <f t="shared" si="33"/>
        <v>0</v>
      </c>
      <c r="AK66" s="265">
        <f t="shared" si="33"/>
        <v>0</v>
      </c>
      <c r="AL66" s="265">
        <f t="shared" si="33"/>
        <v>0</v>
      </c>
      <c r="AM66" s="265">
        <f t="shared" si="33"/>
        <v>0</v>
      </c>
      <c r="AN66" s="265">
        <f t="shared" si="33"/>
        <v>0</v>
      </c>
      <c r="AO66" s="265">
        <f t="shared" si="34"/>
        <v>0</v>
      </c>
      <c r="AP66" s="265">
        <f t="shared" si="34"/>
        <v>0</v>
      </c>
      <c r="AQ66" s="265">
        <f t="shared" si="34"/>
        <v>0</v>
      </c>
      <c r="AR66" s="265">
        <f t="shared" si="34"/>
        <v>0</v>
      </c>
      <c r="AS66" s="265">
        <f t="shared" si="34"/>
        <v>0</v>
      </c>
      <c r="AT66" s="265">
        <f t="shared" si="34"/>
        <v>0</v>
      </c>
      <c r="AU66" s="265">
        <f t="shared" si="34"/>
        <v>0</v>
      </c>
      <c r="AV66" s="265">
        <f t="shared" si="34"/>
        <v>0</v>
      </c>
      <c r="AW66" s="265">
        <f t="shared" si="34"/>
        <v>0</v>
      </c>
      <c r="AX66" s="265">
        <f t="shared" si="34"/>
        <v>0</v>
      </c>
      <c r="AY66" s="265">
        <f t="shared" si="35"/>
        <v>0</v>
      </c>
      <c r="AZ66" s="265">
        <f t="shared" si="35"/>
        <v>0</v>
      </c>
      <c r="BA66" s="265">
        <f t="shared" si="35"/>
        <v>0</v>
      </c>
      <c r="BB66" s="265">
        <f t="shared" si="35"/>
        <v>0</v>
      </c>
      <c r="BC66" s="265">
        <f t="shared" si="35"/>
        <v>0</v>
      </c>
      <c r="BD66" s="265">
        <f t="shared" si="35"/>
        <v>0</v>
      </c>
      <c r="BE66" s="265">
        <f t="shared" si="35"/>
        <v>0</v>
      </c>
      <c r="BF66" s="265">
        <f t="shared" si="35"/>
        <v>0</v>
      </c>
      <c r="BG66" s="265">
        <f t="shared" si="35"/>
        <v>0</v>
      </c>
      <c r="BH66" s="265">
        <f t="shared" si="35"/>
        <v>0</v>
      </c>
      <c r="BI66" s="265">
        <f t="shared" si="36"/>
        <v>0</v>
      </c>
      <c r="BJ66" s="265">
        <f t="shared" si="36"/>
        <v>0</v>
      </c>
      <c r="BK66" s="265">
        <f t="shared" si="36"/>
        <v>0</v>
      </c>
      <c r="BL66" s="265">
        <f t="shared" si="36"/>
        <v>0</v>
      </c>
      <c r="BM66" s="265">
        <f t="shared" si="36"/>
        <v>0</v>
      </c>
      <c r="BN66" s="265">
        <f t="shared" si="36"/>
        <v>0</v>
      </c>
      <c r="BO66" s="257"/>
      <c r="BP66" s="253"/>
    </row>
    <row r="67" spans="1:68" outlineLevel="2">
      <c r="A67">
        <v>31</v>
      </c>
      <c r="B67" s="258" t="s">
        <v>753</v>
      </c>
      <c r="C67" s="261">
        <f>'Tab 4 - Infrastructure'!$H$129</f>
        <v>605880000</v>
      </c>
      <c r="D67" s="260">
        <f>'Tab 6 - Benefit Allocation'!$B$20</f>
        <v>0.50900000000000001</v>
      </c>
      <c r="E67" s="261">
        <f t="shared" si="29"/>
        <v>308392920</v>
      </c>
      <c r="F67" s="262">
        <f>G66+1</f>
        <v>24</v>
      </c>
      <c r="G67" s="262">
        <v>32</v>
      </c>
      <c r="H67" s="262">
        <f t="shared" si="37"/>
        <v>9</v>
      </c>
      <c r="I67" s="263">
        <f t="shared" si="30"/>
        <v>34265880</v>
      </c>
      <c r="J67" s="264"/>
      <c r="K67" s="265">
        <f t="shared" si="31"/>
        <v>0</v>
      </c>
      <c r="L67" s="265">
        <f t="shared" si="31"/>
        <v>0</v>
      </c>
      <c r="M67" s="265">
        <f t="shared" si="31"/>
        <v>0</v>
      </c>
      <c r="N67" s="265">
        <f t="shared" si="31"/>
        <v>0</v>
      </c>
      <c r="O67" s="265">
        <f t="shared" si="31"/>
        <v>0</v>
      </c>
      <c r="P67" s="265">
        <f t="shared" si="31"/>
        <v>0</v>
      </c>
      <c r="Q67" s="265">
        <f t="shared" si="31"/>
        <v>0</v>
      </c>
      <c r="R67" s="265">
        <f t="shared" si="31"/>
        <v>0</v>
      </c>
      <c r="S67" s="265">
        <f t="shared" si="31"/>
        <v>0</v>
      </c>
      <c r="T67" s="265">
        <f t="shared" si="31"/>
        <v>0</v>
      </c>
      <c r="U67" s="265">
        <f t="shared" si="32"/>
        <v>0</v>
      </c>
      <c r="V67" s="265">
        <f t="shared" si="32"/>
        <v>0</v>
      </c>
      <c r="W67" s="265">
        <f t="shared" si="32"/>
        <v>0</v>
      </c>
      <c r="X67" s="265">
        <f t="shared" si="32"/>
        <v>0</v>
      </c>
      <c r="Y67" s="265">
        <f t="shared" si="32"/>
        <v>0</v>
      </c>
      <c r="Z67" s="265">
        <f t="shared" si="32"/>
        <v>0</v>
      </c>
      <c r="AA67" s="265">
        <f t="shared" si="32"/>
        <v>0</v>
      </c>
      <c r="AB67" s="265">
        <f t="shared" si="32"/>
        <v>0</v>
      </c>
      <c r="AC67" s="265">
        <f t="shared" si="32"/>
        <v>0</v>
      </c>
      <c r="AD67" s="265">
        <f t="shared" si="32"/>
        <v>0</v>
      </c>
      <c r="AE67" s="265">
        <f t="shared" si="33"/>
        <v>0</v>
      </c>
      <c r="AF67" s="265">
        <f t="shared" si="33"/>
        <v>0</v>
      </c>
      <c r="AG67" s="265">
        <f t="shared" si="33"/>
        <v>0</v>
      </c>
      <c r="AH67" s="265">
        <f t="shared" si="33"/>
        <v>79704648.341445252</v>
      </c>
      <c r="AI67" s="265">
        <f t="shared" si="33"/>
        <v>82558074.752068982</v>
      </c>
      <c r="AJ67" s="265">
        <f t="shared" si="33"/>
        <v>85513653.828193069</v>
      </c>
      <c r="AK67" s="265">
        <f t="shared" si="33"/>
        <v>88575042.635242388</v>
      </c>
      <c r="AL67" s="265">
        <f t="shared" si="33"/>
        <v>91746029.161584049</v>
      </c>
      <c r="AM67" s="265">
        <f t="shared" si="33"/>
        <v>95030537.005568773</v>
      </c>
      <c r="AN67" s="265">
        <f t="shared" si="33"/>
        <v>98432630.230368137</v>
      </c>
      <c r="AO67" s="265">
        <f t="shared" si="34"/>
        <v>101956518.39261532</v>
      </c>
      <c r="AP67" s="265">
        <f t="shared" si="34"/>
        <v>105606561.75107096</v>
      </c>
      <c r="AQ67" s="265">
        <f t="shared" si="34"/>
        <v>0</v>
      </c>
      <c r="AR67" s="265">
        <f t="shared" si="34"/>
        <v>0</v>
      </c>
      <c r="AS67" s="265">
        <f t="shared" si="34"/>
        <v>0</v>
      </c>
      <c r="AT67" s="265">
        <f t="shared" si="34"/>
        <v>0</v>
      </c>
      <c r="AU67" s="265">
        <f t="shared" si="34"/>
        <v>0</v>
      </c>
      <c r="AV67" s="265">
        <f t="shared" si="34"/>
        <v>0</v>
      </c>
      <c r="AW67" s="265">
        <f t="shared" si="34"/>
        <v>0</v>
      </c>
      <c r="AX67" s="265">
        <f t="shared" si="34"/>
        <v>0</v>
      </c>
      <c r="AY67" s="265">
        <f t="shared" si="35"/>
        <v>0</v>
      </c>
      <c r="AZ67" s="265">
        <f t="shared" si="35"/>
        <v>0</v>
      </c>
      <c r="BA67" s="265">
        <f t="shared" si="35"/>
        <v>0</v>
      </c>
      <c r="BB67" s="265">
        <f t="shared" si="35"/>
        <v>0</v>
      </c>
      <c r="BC67" s="265">
        <f t="shared" si="35"/>
        <v>0</v>
      </c>
      <c r="BD67" s="265">
        <f t="shared" si="35"/>
        <v>0</v>
      </c>
      <c r="BE67" s="265">
        <f t="shared" si="35"/>
        <v>0</v>
      </c>
      <c r="BF67" s="265">
        <f t="shared" si="35"/>
        <v>0</v>
      </c>
      <c r="BG67" s="265">
        <f t="shared" si="35"/>
        <v>0</v>
      </c>
      <c r="BH67" s="265">
        <f t="shared" si="35"/>
        <v>0</v>
      </c>
      <c r="BI67" s="265">
        <f t="shared" si="36"/>
        <v>0</v>
      </c>
      <c r="BJ67" s="265">
        <f t="shared" si="36"/>
        <v>0</v>
      </c>
      <c r="BK67" s="265">
        <f t="shared" si="36"/>
        <v>0</v>
      </c>
      <c r="BL67" s="265">
        <f t="shared" si="36"/>
        <v>0</v>
      </c>
      <c r="BM67" s="265">
        <f t="shared" si="36"/>
        <v>0</v>
      </c>
      <c r="BN67" s="265">
        <f t="shared" si="36"/>
        <v>0</v>
      </c>
      <c r="BO67" s="257"/>
      <c r="BP67" s="253"/>
    </row>
    <row r="68" spans="1:68" outlineLevel="2">
      <c r="A68">
        <v>32</v>
      </c>
      <c r="B68" s="258" t="s">
        <v>753</v>
      </c>
      <c r="C68" s="261">
        <f>'Tab 4 - Infrastructure'!$H$129</f>
        <v>605880000</v>
      </c>
      <c r="D68" s="260">
        <f>'Tab 6 - Benefit Allocation'!$B$20</f>
        <v>0.50900000000000001</v>
      </c>
      <c r="E68" s="261">
        <f t="shared" si="29"/>
        <v>308392920</v>
      </c>
      <c r="F68" s="262">
        <f>G67+1</f>
        <v>33</v>
      </c>
      <c r="G68" s="262">
        <v>40</v>
      </c>
      <c r="H68" s="262">
        <f t="shared" si="37"/>
        <v>8</v>
      </c>
      <c r="I68" s="263">
        <f t="shared" si="30"/>
        <v>38549115</v>
      </c>
      <c r="J68" s="264"/>
      <c r="K68" s="265">
        <f t="shared" si="31"/>
        <v>0</v>
      </c>
      <c r="L68" s="265">
        <f t="shared" si="31"/>
        <v>0</v>
      </c>
      <c r="M68" s="265">
        <f t="shared" si="31"/>
        <v>0</v>
      </c>
      <c r="N68" s="265">
        <f t="shared" si="31"/>
        <v>0</v>
      </c>
      <c r="O68" s="265">
        <f t="shared" si="31"/>
        <v>0</v>
      </c>
      <c r="P68" s="265">
        <f t="shared" si="31"/>
        <v>0</v>
      </c>
      <c r="Q68" s="265">
        <f t="shared" si="31"/>
        <v>0</v>
      </c>
      <c r="R68" s="265">
        <f t="shared" si="31"/>
        <v>0</v>
      </c>
      <c r="S68" s="265">
        <f t="shared" si="31"/>
        <v>0</v>
      </c>
      <c r="T68" s="265">
        <f t="shared" si="31"/>
        <v>0</v>
      </c>
      <c r="U68" s="265">
        <f t="shared" si="32"/>
        <v>0</v>
      </c>
      <c r="V68" s="265">
        <f t="shared" si="32"/>
        <v>0</v>
      </c>
      <c r="W68" s="265">
        <f t="shared" si="32"/>
        <v>0</v>
      </c>
      <c r="X68" s="265">
        <f t="shared" si="32"/>
        <v>0</v>
      </c>
      <c r="Y68" s="265">
        <f t="shared" si="32"/>
        <v>0</v>
      </c>
      <c r="Z68" s="265">
        <f t="shared" si="32"/>
        <v>0</v>
      </c>
      <c r="AA68" s="265">
        <f t="shared" si="32"/>
        <v>0</v>
      </c>
      <c r="AB68" s="265">
        <f t="shared" si="32"/>
        <v>0</v>
      </c>
      <c r="AC68" s="265">
        <f t="shared" si="32"/>
        <v>0</v>
      </c>
      <c r="AD68" s="265">
        <f t="shared" si="32"/>
        <v>0</v>
      </c>
      <c r="AE68" s="265">
        <f t="shared" si="33"/>
        <v>0</v>
      </c>
      <c r="AF68" s="265">
        <f t="shared" si="33"/>
        <v>0</v>
      </c>
      <c r="AG68" s="265">
        <f t="shared" si="33"/>
        <v>0</v>
      </c>
      <c r="AH68" s="265">
        <f t="shared" si="33"/>
        <v>0</v>
      </c>
      <c r="AI68" s="265">
        <f t="shared" si="33"/>
        <v>0</v>
      </c>
      <c r="AJ68" s="265">
        <f t="shared" si="33"/>
        <v>0</v>
      </c>
      <c r="AK68" s="265">
        <f t="shared" si="33"/>
        <v>0</v>
      </c>
      <c r="AL68" s="265">
        <f t="shared" si="33"/>
        <v>0</v>
      </c>
      <c r="AM68" s="265">
        <f t="shared" si="33"/>
        <v>0</v>
      </c>
      <c r="AN68" s="265">
        <f t="shared" si="33"/>
        <v>0</v>
      </c>
      <c r="AO68" s="265">
        <f t="shared" si="34"/>
        <v>0</v>
      </c>
      <c r="AP68" s="265">
        <f t="shared" si="34"/>
        <v>0</v>
      </c>
      <c r="AQ68" s="265">
        <f t="shared" si="34"/>
        <v>123060686.24447922</v>
      </c>
      <c r="AR68" s="265">
        <f t="shared" si="34"/>
        <v>127466258.81203157</v>
      </c>
      <c r="AS68" s="265">
        <f t="shared" si="34"/>
        <v>132029550.87750231</v>
      </c>
      <c r="AT68" s="265">
        <f t="shared" si="34"/>
        <v>136756208.79891691</v>
      </c>
      <c r="AU68" s="265">
        <f t="shared" si="34"/>
        <v>141652081.0739181</v>
      </c>
      <c r="AV68" s="265">
        <f t="shared" si="34"/>
        <v>146723225.5763644</v>
      </c>
      <c r="AW68" s="265">
        <f t="shared" si="34"/>
        <v>151975917.05199823</v>
      </c>
      <c r="AX68" s="265">
        <f t="shared" si="34"/>
        <v>157416654.88245976</v>
      </c>
      <c r="AY68" s="265">
        <f t="shared" si="35"/>
        <v>0</v>
      </c>
      <c r="AZ68" s="265">
        <f t="shared" si="35"/>
        <v>0</v>
      </c>
      <c r="BA68" s="265">
        <f t="shared" si="35"/>
        <v>0</v>
      </c>
      <c r="BB68" s="265">
        <f t="shared" si="35"/>
        <v>0</v>
      </c>
      <c r="BC68" s="265">
        <f t="shared" si="35"/>
        <v>0</v>
      </c>
      <c r="BD68" s="265">
        <f t="shared" si="35"/>
        <v>0</v>
      </c>
      <c r="BE68" s="265">
        <f t="shared" si="35"/>
        <v>0</v>
      </c>
      <c r="BF68" s="265">
        <f t="shared" si="35"/>
        <v>0</v>
      </c>
      <c r="BG68" s="265">
        <f t="shared" si="35"/>
        <v>0</v>
      </c>
      <c r="BH68" s="265">
        <f t="shared" si="35"/>
        <v>0</v>
      </c>
      <c r="BI68" s="265">
        <f t="shared" si="36"/>
        <v>0</v>
      </c>
      <c r="BJ68" s="265">
        <f t="shared" si="36"/>
        <v>0</v>
      </c>
      <c r="BK68" s="265">
        <f t="shared" si="36"/>
        <v>0</v>
      </c>
      <c r="BL68" s="265">
        <f t="shared" si="36"/>
        <v>0</v>
      </c>
      <c r="BM68" s="265">
        <f t="shared" si="36"/>
        <v>0</v>
      </c>
      <c r="BN68" s="265">
        <f t="shared" si="36"/>
        <v>0</v>
      </c>
      <c r="BO68" s="257"/>
      <c r="BP68" s="253"/>
    </row>
    <row r="69" spans="1:68" outlineLevel="2">
      <c r="A69">
        <v>33</v>
      </c>
      <c r="B69" s="258" t="s">
        <v>753</v>
      </c>
      <c r="C69" s="261">
        <f>'Tab 4 - Infrastructure'!$H$129</f>
        <v>605880000</v>
      </c>
      <c r="D69" s="260">
        <f>'Tab 6 - Benefit Allocation'!$B$20</f>
        <v>0.50900000000000001</v>
      </c>
      <c r="E69" s="261">
        <f t="shared" si="29"/>
        <v>308392920</v>
      </c>
      <c r="F69" s="262">
        <f>G68+1</f>
        <v>41</v>
      </c>
      <c r="G69" s="262">
        <v>48</v>
      </c>
      <c r="H69" s="262">
        <f t="shared" si="37"/>
        <v>8</v>
      </c>
      <c r="I69" s="263">
        <f t="shared" si="30"/>
        <v>38549115</v>
      </c>
      <c r="J69" s="264"/>
      <c r="K69" s="265">
        <f t="shared" si="31"/>
        <v>0</v>
      </c>
      <c r="L69" s="265">
        <f t="shared" si="31"/>
        <v>0</v>
      </c>
      <c r="M69" s="265">
        <f t="shared" si="31"/>
        <v>0</v>
      </c>
      <c r="N69" s="265">
        <f t="shared" si="31"/>
        <v>0</v>
      </c>
      <c r="O69" s="265">
        <f t="shared" si="31"/>
        <v>0</v>
      </c>
      <c r="P69" s="265">
        <f t="shared" si="31"/>
        <v>0</v>
      </c>
      <c r="Q69" s="265">
        <f t="shared" si="31"/>
        <v>0</v>
      </c>
      <c r="R69" s="265">
        <f t="shared" si="31"/>
        <v>0</v>
      </c>
      <c r="S69" s="265">
        <f t="shared" si="31"/>
        <v>0</v>
      </c>
      <c r="T69" s="265">
        <f t="shared" si="31"/>
        <v>0</v>
      </c>
      <c r="U69" s="265">
        <f t="shared" si="32"/>
        <v>0</v>
      </c>
      <c r="V69" s="265">
        <f t="shared" si="32"/>
        <v>0</v>
      </c>
      <c r="W69" s="265">
        <f t="shared" si="32"/>
        <v>0</v>
      </c>
      <c r="X69" s="265">
        <f t="shared" si="32"/>
        <v>0</v>
      </c>
      <c r="Y69" s="265">
        <f t="shared" si="32"/>
        <v>0</v>
      </c>
      <c r="Z69" s="265">
        <f t="shared" si="32"/>
        <v>0</v>
      </c>
      <c r="AA69" s="265">
        <f t="shared" si="32"/>
        <v>0</v>
      </c>
      <c r="AB69" s="265">
        <f t="shared" si="32"/>
        <v>0</v>
      </c>
      <c r="AC69" s="265">
        <f t="shared" si="32"/>
        <v>0</v>
      </c>
      <c r="AD69" s="265">
        <f t="shared" si="32"/>
        <v>0</v>
      </c>
      <c r="AE69" s="265">
        <f t="shared" si="33"/>
        <v>0</v>
      </c>
      <c r="AF69" s="265">
        <f t="shared" si="33"/>
        <v>0</v>
      </c>
      <c r="AG69" s="265">
        <f t="shared" si="33"/>
        <v>0</v>
      </c>
      <c r="AH69" s="265">
        <f t="shared" si="33"/>
        <v>0</v>
      </c>
      <c r="AI69" s="265">
        <f t="shared" si="33"/>
        <v>0</v>
      </c>
      <c r="AJ69" s="265">
        <f t="shared" si="33"/>
        <v>0</v>
      </c>
      <c r="AK69" s="265">
        <f t="shared" si="33"/>
        <v>0</v>
      </c>
      <c r="AL69" s="265">
        <f t="shared" si="33"/>
        <v>0</v>
      </c>
      <c r="AM69" s="265">
        <f t="shared" si="33"/>
        <v>0</v>
      </c>
      <c r="AN69" s="265">
        <f t="shared" si="33"/>
        <v>0</v>
      </c>
      <c r="AO69" s="265">
        <f t="shared" si="34"/>
        <v>0</v>
      </c>
      <c r="AP69" s="265">
        <f t="shared" si="34"/>
        <v>0</v>
      </c>
      <c r="AQ69" s="265">
        <f t="shared" si="34"/>
        <v>0</v>
      </c>
      <c r="AR69" s="265">
        <f t="shared" si="34"/>
        <v>0</v>
      </c>
      <c r="AS69" s="265">
        <f t="shared" si="34"/>
        <v>0</v>
      </c>
      <c r="AT69" s="265">
        <f t="shared" si="34"/>
        <v>0</v>
      </c>
      <c r="AU69" s="265">
        <f t="shared" si="34"/>
        <v>0</v>
      </c>
      <c r="AV69" s="265">
        <f t="shared" si="34"/>
        <v>0</v>
      </c>
      <c r="AW69" s="265">
        <f t="shared" si="34"/>
        <v>0</v>
      </c>
      <c r="AX69" s="265">
        <f t="shared" si="34"/>
        <v>0</v>
      </c>
      <c r="AY69" s="265">
        <f t="shared" si="35"/>
        <v>163052171.12725186</v>
      </c>
      <c r="AZ69" s="265">
        <f t="shared" si="35"/>
        <v>168889438.85360745</v>
      </c>
      <c r="BA69" s="265">
        <f t="shared" si="35"/>
        <v>174935680.7645666</v>
      </c>
      <c r="BB69" s="265">
        <f t="shared" si="35"/>
        <v>181198378.13593811</v>
      </c>
      <c r="BC69" s="265">
        <f t="shared" si="35"/>
        <v>187685280.07320467</v>
      </c>
      <c r="BD69" s="265">
        <f t="shared" si="35"/>
        <v>194404413.09982541</v>
      </c>
      <c r="BE69" s="265">
        <f t="shared" si="35"/>
        <v>201364091.08879918</v>
      </c>
      <c r="BF69" s="265">
        <f t="shared" si="35"/>
        <v>208572925.54977822</v>
      </c>
      <c r="BG69" s="265">
        <f t="shared" si="35"/>
        <v>0</v>
      </c>
      <c r="BH69" s="265">
        <f t="shared" si="35"/>
        <v>0</v>
      </c>
      <c r="BI69" s="265">
        <f t="shared" si="36"/>
        <v>0</v>
      </c>
      <c r="BJ69" s="265">
        <f t="shared" si="36"/>
        <v>0</v>
      </c>
      <c r="BK69" s="265">
        <f t="shared" si="36"/>
        <v>0</v>
      </c>
      <c r="BL69" s="265">
        <f t="shared" si="36"/>
        <v>0</v>
      </c>
      <c r="BM69" s="265">
        <f t="shared" si="36"/>
        <v>0</v>
      </c>
      <c r="BN69" s="265">
        <f t="shared" si="36"/>
        <v>0</v>
      </c>
      <c r="BO69" s="257"/>
      <c r="BP69" s="253"/>
    </row>
    <row r="70" spans="1:68" outlineLevel="2">
      <c r="A70">
        <v>34</v>
      </c>
      <c r="B70" s="258" t="s">
        <v>753</v>
      </c>
      <c r="C70" s="261">
        <f>'Tab 4 - Infrastructure'!$H$129</f>
        <v>605880000</v>
      </c>
      <c r="D70" s="260">
        <f>'Tab 6 - Benefit Allocation'!$B$20</f>
        <v>0.50900000000000001</v>
      </c>
      <c r="E70" s="261">
        <f t="shared" si="29"/>
        <v>308392920</v>
      </c>
      <c r="F70" s="262">
        <f>G69+1</f>
        <v>49</v>
      </c>
      <c r="G70" s="262">
        <v>56</v>
      </c>
      <c r="H70" s="262">
        <f t="shared" si="37"/>
        <v>8</v>
      </c>
      <c r="I70" s="263">
        <f t="shared" si="30"/>
        <v>38549115</v>
      </c>
      <c r="J70" s="264"/>
      <c r="K70" s="265">
        <f t="shared" si="31"/>
        <v>0</v>
      </c>
      <c r="L70" s="265">
        <f t="shared" si="31"/>
        <v>0</v>
      </c>
      <c r="M70" s="265">
        <f t="shared" si="31"/>
        <v>0</v>
      </c>
      <c r="N70" s="265">
        <f t="shared" si="31"/>
        <v>0</v>
      </c>
      <c r="O70" s="265">
        <f t="shared" si="31"/>
        <v>0</v>
      </c>
      <c r="P70" s="265">
        <f t="shared" si="31"/>
        <v>0</v>
      </c>
      <c r="Q70" s="265">
        <f t="shared" si="31"/>
        <v>0</v>
      </c>
      <c r="R70" s="265">
        <f t="shared" si="31"/>
        <v>0</v>
      </c>
      <c r="S70" s="265">
        <f t="shared" si="31"/>
        <v>0</v>
      </c>
      <c r="T70" s="265">
        <f t="shared" si="31"/>
        <v>0</v>
      </c>
      <c r="U70" s="265">
        <f t="shared" si="32"/>
        <v>0</v>
      </c>
      <c r="V70" s="265">
        <f t="shared" si="32"/>
        <v>0</v>
      </c>
      <c r="W70" s="265">
        <f t="shared" si="32"/>
        <v>0</v>
      </c>
      <c r="X70" s="265">
        <f t="shared" si="32"/>
        <v>0</v>
      </c>
      <c r="Y70" s="265">
        <f t="shared" si="32"/>
        <v>0</v>
      </c>
      <c r="Z70" s="265">
        <f t="shared" si="32"/>
        <v>0</v>
      </c>
      <c r="AA70" s="265">
        <f t="shared" si="32"/>
        <v>0</v>
      </c>
      <c r="AB70" s="265">
        <f t="shared" si="32"/>
        <v>0</v>
      </c>
      <c r="AC70" s="265">
        <f t="shared" si="32"/>
        <v>0</v>
      </c>
      <c r="AD70" s="265">
        <f t="shared" si="32"/>
        <v>0</v>
      </c>
      <c r="AE70" s="265">
        <f t="shared" si="33"/>
        <v>0</v>
      </c>
      <c r="AF70" s="265">
        <f t="shared" si="33"/>
        <v>0</v>
      </c>
      <c r="AG70" s="265">
        <f t="shared" si="33"/>
        <v>0</v>
      </c>
      <c r="AH70" s="265">
        <f t="shared" si="33"/>
        <v>0</v>
      </c>
      <c r="AI70" s="265">
        <f t="shared" si="33"/>
        <v>0</v>
      </c>
      <c r="AJ70" s="265">
        <f t="shared" si="33"/>
        <v>0</v>
      </c>
      <c r="AK70" s="265">
        <f t="shared" si="33"/>
        <v>0</v>
      </c>
      <c r="AL70" s="265">
        <f t="shared" si="33"/>
        <v>0</v>
      </c>
      <c r="AM70" s="265">
        <f t="shared" si="33"/>
        <v>0</v>
      </c>
      <c r="AN70" s="265">
        <f t="shared" si="33"/>
        <v>0</v>
      </c>
      <c r="AO70" s="265">
        <f t="shared" si="34"/>
        <v>0</v>
      </c>
      <c r="AP70" s="265">
        <f t="shared" si="34"/>
        <v>0</v>
      </c>
      <c r="AQ70" s="265">
        <f t="shared" si="34"/>
        <v>0</v>
      </c>
      <c r="AR70" s="265">
        <f t="shared" si="34"/>
        <v>0</v>
      </c>
      <c r="AS70" s="265">
        <f t="shared" si="34"/>
        <v>0</v>
      </c>
      <c r="AT70" s="265">
        <f t="shared" si="34"/>
        <v>0</v>
      </c>
      <c r="AU70" s="265">
        <f t="shared" si="34"/>
        <v>0</v>
      </c>
      <c r="AV70" s="265">
        <f t="shared" si="34"/>
        <v>0</v>
      </c>
      <c r="AW70" s="265">
        <f t="shared" si="34"/>
        <v>0</v>
      </c>
      <c r="AX70" s="265">
        <f t="shared" si="34"/>
        <v>0</v>
      </c>
      <c r="AY70" s="265">
        <f t="shared" si="35"/>
        <v>0</v>
      </c>
      <c r="AZ70" s="265">
        <f t="shared" si="35"/>
        <v>0</v>
      </c>
      <c r="BA70" s="265">
        <f t="shared" si="35"/>
        <v>0</v>
      </c>
      <c r="BB70" s="265">
        <f t="shared" si="35"/>
        <v>0</v>
      </c>
      <c r="BC70" s="265">
        <f t="shared" si="35"/>
        <v>0</v>
      </c>
      <c r="BD70" s="265">
        <f t="shared" si="35"/>
        <v>0</v>
      </c>
      <c r="BE70" s="265">
        <f t="shared" si="35"/>
        <v>0</v>
      </c>
      <c r="BF70" s="265">
        <f t="shared" si="35"/>
        <v>0</v>
      </c>
      <c r="BG70" s="265">
        <f t="shared" si="35"/>
        <v>216039836.28446028</v>
      </c>
      <c r="BH70" s="265">
        <f t="shared" si="35"/>
        <v>223774062.42344394</v>
      </c>
      <c r="BI70" s="265">
        <f t="shared" si="36"/>
        <v>231785173.85820326</v>
      </c>
      <c r="BJ70" s="265">
        <f t="shared" si="36"/>
        <v>240083083.08232692</v>
      </c>
      <c r="BK70" s="265">
        <f t="shared" si="36"/>
        <v>248678057.45667419</v>
      </c>
      <c r="BL70" s="265">
        <f t="shared" si="36"/>
        <v>257580731.91362321</v>
      </c>
      <c r="BM70" s="265">
        <f t="shared" si="36"/>
        <v>266802122.11613086</v>
      </c>
      <c r="BN70" s="265">
        <f t="shared" si="36"/>
        <v>276353638.08788836</v>
      </c>
      <c r="BO70" s="257"/>
      <c r="BP70" s="253"/>
    </row>
    <row r="71" spans="1:68" outlineLevel="2">
      <c r="A71" s="18"/>
      <c r="B71" s="266"/>
      <c r="C71" s="267"/>
      <c r="D71" s="268"/>
      <c r="E71" s="267"/>
      <c r="F71" s="269"/>
      <c r="G71" s="269"/>
      <c r="H71" s="269"/>
      <c r="I71" s="270"/>
      <c r="J71" s="271"/>
      <c r="K71" s="272"/>
      <c r="L71" s="272"/>
      <c r="M71" s="272"/>
      <c r="N71" s="272"/>
      <c r="O71" s="272"/>
      <c r="P71" s="272"/>
      <c r="Q71" s="272"/>
      <c r="R71" s="272"/>
      <c r="S71" s="272"/>
      <c r="T71" s="272"/>
      <c r="U71" s="272"/>
      <c r="V71" s="272"/>
      <c r="W71" s="272"/>
      <c r="X71" s="272"/>
      <c r="Y71" s="272"/>
      <c r="Z71" s="272"/>
      <c r="AA71" s="272"/>
      <c r="AB71" s="272"/>
      <c r="AC71" s="272"/>
      <c r="AD71" s="272"/>
      <c r="AE71" s="272"/>
      <c r="AF71" s="272"/>
      <c r="AG71" s="272"/>
      <c r="AH71" s="272"/>
      <c r="AI71" s="272"/>
      <c r="AJ71" s="272"/>
      <c r="AK71" s="272"/>
      <c r="AL71" s="272"/>
      <c r="AM71" s="272"/>
      <c r="AN71" s="272"/>
      <c r="AO71" s="272"/>
      <c r="AP71" s="272"/>
      <c r="AQ71" s="272"/>
      <c r="AR71" s="272"/>
      <c r="AS71" s="272"/>
      <c r="AT71" s="272"/>
      <c r="AU71" s="272"/>
      <c r="AV71" s="272"/>
      <c r="AW71" s="272"/>
      <c r="AX71" s="272"/>
      <c r="AY71" s="272"/>
      <c r="AZ71" s="272"/>
      <c r="BA71" s="272"/>
      <c r="BB71" s="272"/>
      <c r="BC71" s="272"/>
      <c r="BD71" s="272"/>
      <c r="BE71" s="272"/>
      <c r="BF71" s="272"/>
      <c r="BG71" s="272"/>
      <c r="BH71" s="272"/>
      <c r="BI71" s="272"/>
      <c r="BJ71" s="272"/>
      <c r="BK71" s="272"/>
      <c r="BL71" s="272"/>
      <c r="BM71" s="272"/>
      <c r="BN71" s="272"/>
      <c r="BO71" s="257"/>
      <c r="BP71" s="253"/>
    </row>
    <row r="72" spans="1:68" s="34" customFormat="1" outlineLevel="1">
      <c r="A72" s="36"/>
      <c r="B72" s="273"/>
      <c r="C72" s="274">
        <f>SUM(C62:C71)</f>
        <v>4132900000</v>
      </c>
      <c r="D72" s="275"/>
      <c r="E72" s="274">
        <f>SUM(E62:E71)</f>
        <v>1778113600</v>
      </c>
      <c r="F72" s="276"/>
      <c r="G72" s="276"/>
      <c r="H72" s="276"/>
      <c r="I72" s="277"/>
      <c r="J72" s="278"/>
      <c r="K72" s="278"/>
      <c r="L72" s="278"/>
      <c r="M72" s="278"/>
      <c r="N72" s="278"/>
      <c r="O72" s="278"/>
      <c r="P72" s="278"/>
      <c r="Q72" s="278"/>
      <c r="R72" s="278"/>
      <c r="S72" s="278"/>
      <c r="T72" s="278"/>
      <c r="U72" s="278"/>
      <c r="V72" s="278"/>
      <c r="W72" s="278"/>
      <c r="X72" s="278"/>
      <c r="Y72" s="278"/>
      <c r="Z72" s="278"/>
      <c r="AA72" s="278"/>
      <c r="AB72" s="278"/>
      <c r="AC72" s="278"/>
      <c r="AD72" s="278"/>
      <c r="AE72" s="278"/>
      <c r="AF72" s="278"/>
      <c r="AG72" s="278"/>
      <c r="AH72" s="278"/>
      <c r="AI72" s="278"/>
      <c r="AJ72" s="278"/>
      <c r="AK72" s="278"/>
      <c r="AL72" s="278"/>
      <c r="AM72" s="278"/>
      <c r="AN72" s="278"/>
      <c r="AO72" s="278"/>
      <c r="AP72" s="278"/>
      <c r="AQ72" s="278"/>
      <c r="AR72" s="278"/>
      <c r="AS72" s="278"/>
      <c r="AT72" s="278"/>
      <c r="AU72" s="278"/>
      <c r="AV72" s="278"/>
      <c r="AW72" s="278"/>
      <c r="AX72" s="278"/>
      <c r="AY72" s="278"/>
      <c r="AZ72" s="278"/>
      <c r="BA72" s="278"/>
      <c r="BB72" s="278"/>
      <c r="BC72" s="278"/>
      <c r="BD72" s="278"/>
      <c r="BE72" s="278"/>
      <c r="BF72" s="278"/>
      <c r="BG72" s="278"/>
      <c r="BH72" s="278"/>
      <c r="BI72" s="278"/>
      <c r="BJ72" s="278"/>
      <c r="BK72" s="278"/>
      <c r="BL72" s="278"/>
      <c r="BM72" s="278"/>
      <c r="BN72" s="278"/>
      <c r="BO72" s="243"/>
      <c r="BP72" s="244"/>
    </row>
    <row r="73" spans="1:68" s="34" customFormat="1">
      <c r="B73" s="273"/>
      <c r="C73" s="273"/>
      <c r="D73" s="273"/>
      <c r="E73" s="273"/>
      <c r="F73" s="273"/>
      <c r="G73" s="273"/>
      <c r="H73" s="244"/>
      <c r="I73" s="277"/>
      <c r="J73" s="278"/>
      <c r="K73" s="278"/>
      <c r="L73" s="278"/>
      <c r="M73" s="278"/>
      <c r="N73" s="278"/>
      <c r="O73" s="278"/>
      <c r="P73" s="278"/>
      <c r="Q73" s="278"/>
      <c r="R73" s="278"/>
      <c r="S73" s="278"/>
      <c r="T73" s="278"/>
      <c r="U73" s="278"/>
      <c r="V73" s="278"/>
      <c r="W73" s="278"/>
      <c r="X73" s="278"/>
      <c r="Y73" s="278"/>
      <c r="Z73" s="278"/>
      <c r="AA73" s="278"/>
      <c r="AB73" s="278"/>
      <c r="AC73" s="278"/>
      <c r="AD73" s="278"/>
      <c r="AE73" s="278"/>
      <c r="AF73" s="278"/>
      <c r="AG73" s="278"/>
      <c r="AH73" s="278"/>
      <c r="AI73" s="278"/>
      <c r="AJ73" s="278"/>
      <c r="AK73" s="278"/>
      <c r="AL73" s="278"/>
      <c r="AM73" s="278"/>
      <c r="AN73" s="278"/>
      <c r="AO73" s="279"/>
      <c r="AP73" s="279"/>
      <c r="AQ73" s="279"/>
      <c r="AR73" s="279"/>
      <c r="AS73" s="279"/>
      <c r="AT73" s="279"/>
      <c r="AU73" s="279"/>
      <c r="AV73" s="279"/>
      <c r="AW73" s="279"/>
      <c r="AX73" s="279"/>
      <c r="AY73" s="279"/>
      <c r="AZ73" s="279"/>
      <c r="BA73" s="279"/>
      <c r="BB73" s="279"/>
      <c r="BC73" s="279"/>
      <c r="BD73" s="279"/>
      <c r="BE73" s="279"/>
      <c r="BF73" s="279"/>
      <c r="BG73" s="279"/>
      <c r="BH73" s="279"/>
      <c r="BI73" s="279"/>
      <c r="BJ73" s="279"/>
      <c r="BK73" s="279"/>
      <c r="BL73" s="279"/>
      <c r="BM73" s="279"/>
      <c r="BN73" s="279"/>
      <c r="BO73" s="243"/>
      <c r="BP73" s="244"/>
    </row>
    <row r="74" spans="1:68" ht="15.75" customHeight="1" outlineLevel="1" thickBot="1">
      <c r="A74" s="34"/>
      <c r="B74" s="471" t="s">
        <v>754</v>
      </c>
      <c r="C74" s="472"/>
      <c r="D74" s="472"/>
      <c r="E74" s="473"/>
      <c r="F74" s="244"/>
      <c r="G74" s="244"/>
      <c r="H74" s="244"/>
      <c r="I74" s="244"/>
      <c r="J74" s="253"/>
      <c r="K74" s="253"/>
      <c r="L74" s="253"/>
      <c r="M74" s="253"/>
      <c r="N74" s="244"/>
      <c r="O74" s="244"/>
      <c r="P74" s="244"/>
      <c r="Q74" s="244"/>
      <c r="R74" s="244"/>
      <c r="S74" s="244"/>
      <c r="T74" s="244"/>
      <c r="U74" s="244"/>
      <c r="V74" s="244"/>
      <c r="W74" s="244"/>
      <c r="X74" s="244"/>
      <c r="Y74" s="244"/>
      <c r="Z74" s="244"/>
      <c r="AA74" s="244"/>
      <c r="AB74" s="244"/>
      <c r="AC74" s="244"/>
      <c r="AD74" s="244"/>
      <c r="AE74" s="244"/>
      <c r="AF74" s="244"/>
      <c r="AG74" s="244"/>
      <c r="AH74" s="244"/>
      <c r="AI74" s="244"/>
      <c r="AJ74" s="244"/>
      <c r="AK74" s="244"/>
      <c r="AL74" s="244"/>
      <c r="AM74" s="244"/>
      <c r="AN74" s="244"/>
      <c r="AO74" s="244"/>
      <c r="AP74" s="244"/>
      <c r="AQ74" s="244"/>
      <c r="AR74" s="244"/>
      <c r="AS74" s="244"/>
      <c r="AT74" s="244"/>
      <c r="AU74" s="244"/>
      <c r="AV74" s="244"/>
      <c r="AW74" s="244"/>
      <c r="AX74" s="244"/>
      <c r="AY74" s="244"/>
      <c r="AZ74" s="244"/>
      <c r="BA74" s="244"/>
      <c r="BB74" s="244"/>
      <c r="BC74" s="244"/>
      <c r="BD74" s="244"/>
      <c r="BE74" s="244"/>
      <c r="BF74" s="244"/>
      <c r="BG74" s="244"/>
      <c r="BH74" s="244"/>
      <c r="BI74" s="244"/>
      <c r="BJ74" s="244"/>
      <c r="BK74" s="244"/>
      <c r="BL74" s="244"/>
      <c r="BM74" s="244"/>
      <c r="BN74" s="244"/>
      <c r="BO74" s="257"/>
      <c r="BP74" s="253"/>
    </row>
    <row r="75" spans="1:68" ht="15.75" customHeight="1" outlineLevel="1" thickBot="1">
      <c r="A75" s="34"/>
      <c r="B75" s="474" t="s">
        <v>755</v>
      </c>
      <c r="C75" s="457"/>
      <c r="D75" s="280" t="s">
        <v>37</v>
      </c>
      <c r="E75" s="281">
        <v>3.5799999999999998E-2</v>
      </c>
      <c r="F75" s="244"/>
      <c r="G75" s="282"/>
      <c r="H75" s="283" t="s">
        <v>756</v>
      </c>
      <c r="I75" s="284">
        <f>SUM(L75:BN75)</f>
        <v>7305824965.8731546</v>
      </c>
      <c r="J75" s="285">
        <f>SUM(J31:J69)</f>
        <v>0</v>
      </c>
      <c r="K75" s="286">
        <f>SUM(K31:K69)</f>
        <v>0</v>
      </c>
      <c r="L75" s="286">
        <f>SUM(L31:L69)</f>
        <v>0</v>
      </c>
      <c r="M75" s="286">
        <f>SUM(M31:M69)</f>
        <v>0</v>
      </c>
      <c r="N75" s="286">
        <f t="shared" ref="N75:AS75" si="38">SUM(N20:N70)</f>
        <v>38190481.903715245</v>
      </c>
      <c r="O75" s="286">
        <f t="shared" si="38"/>
        <v>73370861.185539126</v>
      </c>
      <c r="P75" s="286">
        <f t="shared" si="38"/>
        <v>42416308.603136919</v>
      </c>
      <c r="Q75" s="286">
        <f t="shared" si="38"/>
        <v>72773904.712279931</v>
      </c>
      <c r="R75" s="286">
        <f t="shared" si="38"/>
        <v>53325023.487741888</v>
      </c>
      <c r="S75" s="286">
        <f t="shared" si="38"/>
        <v>50226143.468679421</v>
      </c>
      <c r="T75" s="286">
        <f t="shared" si="38"/>
        <v>80243228.789968967</v>
      </c>
      <c r="U75" s="286">
        <f t="shared" si="38"/>
        <v>55385642.006582722</v>
      </c>
      <c r="V75" s="286">
        <f t="shared" si="38"/>
        <v>35093718.349926658</v>
      </c>
      <c r="W75" s="286">
        <f t="shared" si="38"/>
        <v>723680.8468961817</v>
      </c>
      <c r="X75" s="286">
        <f t="shared" si="38"/>
        <v>162327580.30535135</v>
      </c>
      <c r="Y75" s="286">
        <f t="shared" si="38"/>
        <v>74753336.019495323</v>
      </c>
      <c r="Z75" s="286">
        <f t="shared" si="38"/>
        <v>77429505.448993251</v>
      </c>
      <c r="AA75" s="286">
        <f t="shared" si="38"/>
        <v>80201481.744067222</v>
      </c>
      <c r="AB75" s="286">
        <f t="shared" si="38"/>
        <v>83072694.790504828</v>
      </c>
      <c r="AC75" s="286">
        <f t="shared" si="38"/>
        <v>86046697.264004901</v>
      </c>
      <c r="AD75" s="286">
        <f t="shared" si="38"/>
        <v>89127169.026056275</v>
      </c>
      <c r="AE75" s="286">
        <f t="shared" si="38"/>
        <v>96436989.141447246</v>
      </c>
      <c r="AF75" s="286">
        <f t="shared" si="38"/>
        <v>99889433.352711096</v>
      </c>
      <c r="AG75" s="286">
        <f t="shared" si="38"/>
        <v>103465475.06673813</v>
      </c>
      <c r="AH75" s="286">
        <f t="shared" si="38"/>
        <v>107169539.07412738</v>
      </c>
      <c r="AI75" s="286">
        <f t="shared" si="38"/>
        <v>111006208.57298112</v>
      </c>
      <c r="AJ75" s="286">
        <f t="shared" si="38"/>
        <v>106561208.83655077</v>
      </c>
      <c r="AK75" s="286">
        <f t="shared" si="38"/>
        <v>110376100.1128993</v>
      </c>
      <c r="AL75" s="286">
        <f t="shared" si="38"/>
        <v>114327564.49694109</v>
      </c>
      <c r="AM75" s="286">
        <f t="shared" si="38"/>
        <v>118420491.3059316</v>
      </c>
      <c r="AN75" s="286">
        <f t="shared" si="38"/>
        <v>122659944.89468394</v>
      </c>
      <c r="AO75" s="286">
        <f t="shared" si="38"/>
        <v>127051170.92191364</v>
      </c>
      <c r="AP75" s="286">
        <f t="shared" si="38"/>
        <v>131599602.84091815</v>
      </c>
      <c r="AQ75" s="286">
        <f t="shared" si="38"/>
        <v>135625029.15954897</v>
      </c>
      <c r="AR75" s="286">
        <f t="shared" si="38"/>
        <v>140480405.20346081</v>
      </c>
      <c r="AS75" s="286">
        <f t="shared" si="38"/>
        <v>145509603.70974472</v>
      </c>
      <c r="AT75" s="286">
        <f t="shared" ref="AT75:BN75" si="39">SUM(AT20:AT70)</f>
        <v>150718847.52255359</v>
      </c>
      <c r="AU75" s="286">
        <f t="shared" si="39"/>
        <v>156114582.26386097</v>
      </c>
      <c r="AV75" s="286">
        <f t="shared" si="39"/>
        <v>161703484.30890724</v>
      </c>
      <c r="AW75" s="286">
        <f t="shared" si="39"/>
        <v>167492469.04716608</v>
      </c>
      <c r="AX75" s="286">
        <f t="shared" si="39"/>
        <v>173488699.43905464</v>
      </c>
      <c r="AY75" s="286">
        <f t="shared" si="39"/>
        <v>179699594.87897283</v>
      </c>
      <c r="AZ75" s="286">
        <f t="shared" si="39"/>
        <v>186132840.37564003</v>
      </c>
      <c r="BA75" s="286">
        <f t="shared" si="39"/>
        <v>192796396.06108797</v>
      </c>
      <c r="BB75" s="286">
        <f t="shared" si="39"/>
        <v>199698507.04007491</v>
      </c>
      <c r="BC75" s="286">
        <f t="shared" si="39"/>
        <v>206847713.59210959</v>
      </c>
      <c r="BD75" s="286">
        <f t="shared" si="39"/>
        <v>214252861.73870713</v>
      </c>
      <c r="BE75" s="286">
        <f t="shared" si="39"/>
        <v>221923114.18895286</v>
      </c>
      <c r="BF75" s="286">
        <f t="shared" si="39"/>
        <v>208572925.54977822</v>
      </c>
      <c r="BG75" s="286">
        <f t="shared" si="39"/>
        <v>216039836.28446028</v>
      </c>
      <c r="BH75" s="286">
        <f t="shared" si="39"/>
        <v>223774062.42344394</v>
      </c>
      <c r="BI75" s="286">
        <f t="shared" si="39"/>
        <v>231785173.85820326</v>
      </c>
      <c r="BJ75" s="286">
        <f t="shared" si="39"/>
        <v>240083083.08232692</v>
      </c>
      <c r="BK75" s="286">
        <f t="shared" si="39"/>
        <v>248678057.45667419</v>
      </c>
      <c r="BL75" s="286">
        <f t="shared" si="39"/>
        <v>257580731.91362321</v>
      </c>
      <c r="BM75" s="286">
        <f t="shared" si="39"/>
        <v>266802122.11613086</v>
      </c>
      <c r="BN75" s="286">
        <f t="shared" si="39"/>
        <v>276353638.08788836</v>
      </c>
      <c r="BO75" s="257"/>
      <c r="BP75" s="253"/>
    </row>
    <row r="76" spans="1:68" s="34" customFormat="1" ht="15.75" outlineLevel="1" thickBot="1">
      <c r="B76" s="475"/>
      <c r="C76" s="476"/>
      <c r="D76" s="287" t="s">
        <v>39</v>
      </c>
      <c r="E76" s="281">
        <v>4.2900000000000001E-2</v>
      </c>
      <c r="F76" s="244"/>
      <c r="G76" s="288"/>
      <c r="H76" s="289" t="s">
        <v>757</v>
      </c>
      <c r="I76" s="290">
        <f>SUM(L76:BN76)</f>
        <v>1856146026.0819414</v>
      </c>
      <c r="J76" s="271">
        <f>(SUM(J31:J69))/((1+$E$76)^J2)</f>
        <v>0</v>
      </c>
      <c r="K76" s="267">
        <f>(SUM(K31:K69))/((1+$E$76)^K2)</f>
        <v>0</v>
      </c>
      <c r="L76" s="267">
        <f>(SUM(L31:L69))/((1+$E$76)^L2)</f>
        <v>0</v>
      </c>
      <c r="M76" s="267">
        <f>(SUM(M31:M69))/((1+$E$76)^M2)</f>
        <v>0</v>
      </c>
      <c r="N76" s="267">
        <f t="shared" ref="N76:AS76" si="40">(SUM(N20:N70))/((1+$E$76)^N2)</f>
        <v>32283786.658327147</v>
      </c>
      <c r="O76" s="267">
        <f t="shared" si="40"/>
        <v>59471689.91066958</v>
      </c>
      <c r="P76" s="267">
        <f t="shared" si="40"/>
        <v>32966805.467168767</v>
      </c>
      <c r="Q76" s="267">
        <f t="shared" si="40"/>
        <v>54234670.451876365</v>
      </c>
      <c r="R76" s="267">
        <f t="shared" si="40"/>
        <v>38105679.972377084</v>
      </c>
      <c r="S76" s="267">
        <f t="shared" si="40"/>
        <v>34414845.621837802</v>
      </c>
      <c r="T76" s="267">
        <f t="shared" si="40"/>
        <v>52720767.10038574</v>
      </c>
      <c r="U76" s="267">
        <f t="shared" si="40"/>
        <v>34892159.751309305</v>
      </c>
      <c r="V76" s="267">
        <f t="shared" si="40"/>
        <v>21199097.718536805</v>
      </c>
      <c r="W76" s="267">
        <f t="shared" si="40"/>
        <v>419172.13213306054</v>
      </c>
      <c r="X76" s="267">
        <f t="shared" si="40"/>
        <v>90156069.689137533</v>
      </c>
      <c r="Y76" s="267">
        <f t="shared" si="40"/>
        <v>39809852.349387683</v>
      </c>
      <c r="Z76" s="267">
        <f t="shared" si="40"/>
        <v>39538829.287080035</v>
      </c>
      <c r="AA76" s="267">
        <f t="shared" si="40"/>
        <v>39269651.333356515</v>
      </c>
      <c r="AB76" s="267">
        <f t="shared" si="40"/>
        <v>39002305.926829681</v>
      </c>
      <c r="AC76" s="267">
        <f t="shared" si="40"/>
        <v>38736780.591629289</v>
      </c>
      <c r="AD76" s="267">
        <f t="shared" si="40"/>
        <v>38473062.936820038</v>
      </c>
      <c r="AE76" s="267">
        <f t="shared" si="40"/>
        <v>39916056.271211252</v>
      </c>
      <c r="AF76" s="267">
        <f t="shared" si="40"/>
        <v>39644310.179039821</v>
      </c>
      <c r="AG76" s="267">
        <f t="shared" si="40"/>
        <v>39374414.117795989</v>
      </c>
      <c r="AH76" s="267">
        <f t="shared" si="40"/>
        <v>39106355.492581367</v>
      </c>
      <c r="AI76" s="267">
        <f t="shared" si="40"/>
        <v>38840121.794242762</v>
      </c>
      <c r="AJ76" s="267">
        <f t="shared" si="40"/>
        <v>35751130.93352323</v>
      </c>
      <c r="AK76" s="267">
        <f t="shared" si="40"/>
        <v>35507739.400655255</v>
      </c>
      <c r="AL76" s="267">
        <f t="shared" si="40"/>
        <v>35266004.862593457</v>
      </c>
      <c r="AM76" s="267">
        <f t="shared" si="40"/>
        <v>35025916.038617618</v>
      </c>
      <c r="AN76" s="267">
        <f t="shared" si="40"/>
        <v>34787461.724805944</v>
      </c>
      <c r="AO76" s="267">
        <f t="shared" si="40"/>
        <v>34550630.793512322</v>
      </c>
      <c r="AP76" s="267">
        <f t="shared" si="40"/>
        <v>34315412.192846939</v>
      </c>
      <c r="AQ76" s="267">
        <f t="shared" si="40"/>
        <v>33910314.563248567</v>
      </c>
      <c r="AR76" s="267">
        <f t="shared" si="40"/>
        <v>33679455.196675494</v>
      </c>
      <c r="AS76" s="267">
        <f t="shared" si="40"/>
        <v>33450167.506679907</v>
      </c>
      <c r="AT76" s="267">
        <f t="shared" ref="AT76:BN76" si="41">(SUM(AT20:AT70))/((1+$E$76)^AT2)</f>
        <v>33222440.793382928</v>
      </c>
      <c r="AU76" s="267">
        <f t="shared" si="41"/>
        <v>32996264.429749765</v>
      </c>
      <c r="AV76" s="267">
        <f t="shared" si="41"/>
        <v>32771627.861093886</v>
      </c>
      <c r="AW76" s="267">
        <f t="shared" si="41"/>
        <v>32548520.604584374</v>
      </c>
      <c r="AX76" s="267">
        <f t="shared" si="41"/>
        <v>32326932.248756833</v>
      </c>
      <c r="AY76" s="267">
        <f t="shared" si="41"/>
        <v>32106852.453027457</v>
      </c>
      <c r="AZ76" s="267">
        <f t="shared" si="41"/>
        <v>31888270.947210506</v>
      </c>
      <c r="BA76" s="267">
        <f t="shared" si="41"/>
        <v>31671177.53103907</v>
      </c>
      <c r="BB76" s="267">
        <f t="shared" si="41"/>
        <v>31455562.073689014</v>
      </c>
      <c r="BC76" s="267">
        <f t="shared" si="41"/>
        <v>31241414.513306245</v>
      </c>
      <c r="BD76" s="267">
        <f t="shared" si="41"/>
        <v>31028724.856537163</v>
      </c>
      <c r="BE76" s="267">
        <f t="shared" si="41"/>
        <v>30817483.178062323</v>
      </c>
      <c r="BF76" s="267">
        <f t="shared" si="41"/>
        <v>27772175.104742184</v>
      </c>
      <c r="BG76" s="267">
        <f t="shared" si="41"/>
        <v>27583103.819629837</v>
      </c>
      <c r="BH76" s="267">
        <f t="shared" si="41"/>
        <v>27395319.720368758</v>
      </c>
      <c r="BI76" s="267">
        <f t="shared" si="41"/>
        <v>27208814.043875702</v>
      </c>
      <c r="BJ76" s="267">
        <f t="shared" si="41"/>
        <v>27023578.086725906</v>
      </c>
      <c r="BK76" s="267">
        <f t="shared" si="41"/>
        <v>26839603.204747044</v>
      </c>
      <c r="BL76" s="267">
        <f t="shared" si="41"/>
        <v>26656880.812615782</v>
      </c>
      <c r="BM76" s="267">
        <f t="shared" si="41"/>
        <v>26475402.383457113</v>
      </c>
      <c r="BN76" s="267">
        <f t="shared" si="41"/>
        <v>26295159.448446527</v>
      </c>
      <c r="BO76" s="243"/>
      <c r="BP76" s="244"/>
    </row>
    <row r="77" spans="1:68" s="33" customFormat="1" outlineLevel="1">
      <c r="A77" s="34"/>
      <c r="B77" s="265"/>
      <c r="C77" s="265"/>
      <c r="D77" s="265"/>
      <c r="E77" s="278"/>
      <c r="F77" s="244"/>
      <c r="G77" s="278"/>
      <c r="H77" s="278"/>
      <c r="I77" s="291"/>
      <c r="J77" s="244"/>
      <c r="K77" s="278"/>
      <c r="L77" s="278"/>
      <c r="M77" s="278"/>
      <c r="N77" s="278"/>
      <c r="O77" s="278"/>
      <c r="P77" s="278"/>
      <c r="Q77" s="278"/>
      <c r="R77" s="278"/>
      <c r="S77" s="278"/>
      <c r="T77" s="278"/>
      <c r="U77" s="278"/>
      <c r="V77" s="278"/>
      <c r="W77" s="278"/>
      <c r="X77" s="278"/>
      <c r="Y77" s="278"/>
      <c r="Z77" s="278"/>
      <c r="AA77" s="278"/>
      <c r="AB77" s="278"/>
      <c r="AC77" s="278"/>
      <c r="AD77" s="278"/>
      <c r="AE77" s="278"/>
      <c r="AF77" s="278"/>
      <c r="AG77" s="278"/>
      <c r="AH77" s="278"/>
      <c r="AI77" s="278"/>
      <c r="AJ77" s="278"/>
      <c r="AK77" s="278"/>
      <c r="AL77" s="278"/>
      <c r="AM77" s="278"/>
      <c r="AN77" s="278"/>
      <c r="AO77" s="278"/>
      <c r="AP77" s="278"/>
      <c r="AQ77" s="278"/>
      <c r="AR77" s="278"/>
      <c r="AS77" s="278"/>
      <c r="AT77" s="278"/>
      <c r="AU77" s="278"/>
      <c r="AV77" s="278"/>
      <c r="AW77" s="278"/>
      <c r="AX77" s="278"/>
      <c r="AY77" s="278"/>
      <c r="AZ77" s="278"/>
      <c r="BA77" s="278"/>
      <c r="BB77" s="278"/>
      <c r="BC77" s="278"/>
      <c r="BD77" s="278"/>
      <c r="BE77" s="278"/>
      <c r="BF77" s="278"/>
      <c r="BG77" s="278"/>
      <c r="BH77" s="278"/>
      <c r="BI77" s="278"/>
      <c r="BJ77" s="278"/>
      <c r="BK77" s="278"/>
      <c r="BL77" s="278"/>
      <c r="BM77" s="278"/>
      <c r="BN77" s="278"/>
      <c r="BO77" s="292"/>
      <c r="BP77" s="278"/>
    </row>
    <row r="78" spans="1:68" s="32" customFormat="1" ht="21" outlineLevel="1">
      <c r="A78" s="57" t="s">
        <v>758</v>
      </c>
      <c r="B78" s="293"/>
      <c r="C78" s="293"/>
      <c r="D78" s="294"/>
      <c r="E78" s="293"/>
      <c r="F78" s="293"/>
      <c r="G78" s="294"/>
      <c r="H78" s="293"/>
      <c r="I78" s="293"/>
      <c r="J78" s="293"/>
      <c r="K78" s="293"/>
      <c r="L78" s="293"/>
      <c r="M78" s="293"/>
      <c r="N78" s="293"/>
      <c r="O78" s="293"/>
      <c r="P78" s="293"/>
      <c r="Q78" s="293"/>
      <c r="R78" s="293"/>
      <c r="S78" s="293"/>
      <c r="T78" s="293"/>
      <c r="U78" s="293"/>
      <c r="V78" s="293"/>
      <c r="W78" s="293"/>
      <c r="X78" s="293"/>
      <c r="Y78" s="293"/>
      <c r="Z78" s="293"/>
      <c r="AA78" s="293"/>
      <c r="AB78" s="293"/>
      <c r="AC78" s="293"/>
      <c r="AD78" s="293"/>
      <c r="AE78" s="293"/>
      <c r="AF78" s="293"/>
      <c r="AG78" s="293"/>
      <c r="AH78" s="293"/>
      <c r="AI78" s="293"/>
      <c r="AJ78" s="293"/>
      <c r="AK78" s="293"/>
      <c r="AL78" s="293"/>
      <c r="AM78" s="293"/>
      <c r="AN78" s="293"/>
      <c r="AO78" s="293"/>
      <c r="AP78" s="293"/>
      <c r="AQ78" s="293"/>
      <c r="AR78" s="293"/>
      <c r="AS78" s="293"/>
      <c r="AT78" s="293"/>
      <c r="AU78" s="293"/>
      <c r="AV78" s="293"/>
      <c r="AW78" s="293"/>
      <c r="AX78" s="293"/>
      <c r="AY78" s="293"/>
      <c r="AZ78" s="293"/>
      <c r="BA78" s="293"/>
      <c r="BB78" s="293"/>
      <c r="BC78" s="293"/>
      <c r="BD78" s="293"/>
      <c r="BE78" s="293"/>
      <c r="BF78" s="293"/>
      <c r="BG78" s="293"/>
      <c r="BH78" s="293"/>
      <c r="BI78" s="293"/>
      <c r="BJ78" s="293"/>
      <c r="BK78" s="293"/>
      <c r="BL78" s="293"/>
      <c r="BM78" s="293"/>
      <c r="BN78" s="293"/>
      <c r="BO78" s="295" t="s">
        <v>759</v>
      </c>
      <c r="BP78" s="253"/>
    </row>
    <row r="79" spans="1:68" s="4" customFormat="1" outlineLevel="1">
      <c r="A79" s="33"/>
      <c r="B79" s="278"/>
      <c r="C79" s="265"/>
      <c r="D79" s="265"/>
      <c r="E79" s="265"/>
      <c r="F79" s="265"/>
      <c r="G79" s="278"/>
      <c r="H79" s="296"/>
      <c r="I79" s="297" t="s">
        <v>760</v>
      </c>
      <c r="J79" s="298">
        <v>290</v>
      </c>
      <c r="K79" s="299">
        <v>309</v>
      </c>
      <c r="L79" s="299">
        <v>327</v>
      </c>
      <c r="M79" s="299">
        <v>321</v>
      </c>
      <c r="N79" s="299">
        <v>321</v>
      </c>
      <c r="O79" s="299">
        <v>318.48089795918366</v>
      </c>
      <c r="P79" s="299">
        <v>315.96179591836733</v>
      </c>
      <c r="Q79" s="299">
        <v>313.44269387755099</v>
      </c>
      <c r="R79" s="299">
        <v>310.92359183673466</v>
      </c>
      <c r="S79" s="299">
        <v>308.40448979591832</v>
      </c>
      <c r="T79" s="299">
        <v>305.88538775510199</v>
      </c>
      <c r="U79" s="299">
        <v>303.36628571428565</v>
      </c>
      <c r="V79" s="299">
        <v>300.84718367346932</v>
      </c>
      <c r="W79" s="299">
        <v>298.32808163265298</v>
      </c>
      <c r="X79" s="299">
        <v>295.80897959183665</v>
      </c>
      <c r="Y79" s="299">
        <v>293.28987755102031</v>
      </c>
      <c r="Z79" s="299">
        <v>290.77077551020398</v>
      </c>
      <c r="AA79" s="299">
        <v>288.25167346938764</v>
      </c>
      <c r="AB79" s="299">
        <v>285.7325714285713</v>
      </c>
      <c r="AC79" s="299">
        <v>283.21346938775497</v>
      </c>
      <c r="AD79" s="299">
        <v>280.69436734693863</v>
      </c>
      <c r="AE79" s="299">
        <v>278.1752653061223</v>
      </c>
      <c r="AF79" s="299">
        <v>275.65616326530596</v>
      </c>
      <c r="AG79" s="299">
        <v>273.13706122448963</v>
      </c>
      <c r="AH79" s="299">
        <v>270.61795918367329</v>
      </c>
      <c r="AI79" s="299">
        <v>268.09885714285696</v>
      </c>
      <c r="AJ79" s="299">
        <v>265.57975510204062</v>
      </c>
      <c r="AK79" s="299">
        <v>263.06065306122429</v>
      </c>
      <c r="AL79" s="299">
        <v>260.54155102040795</v>
      </c>
      <c r="AM79" s="299">
        <v>258.02244897959162</v>
      </c>
      <c r="AN79" s="299">
        <v>255.50334693877528</v>
      </c>
      <c r="AO79" s="299">
        <v>252.98424489795894</v>
      </c>
      <c r="AP79" s="299">
        <v>250.46514285714261</v>
      </c>
      <c r="AQ79" s="300">
        <v>247.94604081632627</v>
      </c>
      <c r="AR79" s="300">
        <v>245.42693877550994</v>
      </c>
      <c r="AS79" s="300">
        <v>242.9078367346936</v>
      </c>
      <c r="AT79" s="300">
        <v>240.38873469387727</v>
      </c>
      <c r="AU79" s="300">
        <v>237.86963265306093</v>
      </c>
      <c r="AV79" s="300">
        <v>235.3505306122446</v>
      </c>
      <c r="AW79" s="300">
        <v>232.83142857142826</v>
      </c>
      <c r="AX79" s="300">
        <v>230.31232653061193</v>
      </c>
      <c r="AY79" s="300">
        <v>227.79322448979559</v>
      </c>
      <c r="AZ79" s="300">
        <v>225.27412244897926</v>
      </c>
      <c r="BA79" s="300">
        <v>222.75502040816292</v>
      </c>
      <c r="BB79" s="300">
        <v>220.23591836734659</v>
      </c>
      <c r="BC79" s="300">
        <v>217.71681632653025</v>
      </c>
      <c r="BD79" s="300">
        <v>215.19771428571391</v>
      </c>
      <c r="BE79" s="300">
        <v>212.67861224489758</v>
      </c>
      <c r="BF79" s="300">
        <v>210.15951020408124</v>
      </c>
      <c r="BG79" s="300">
        <v>207.64040816326491</v>
      </c>
      <c r="BH79" s="300">
        <v>205.12130612244857</v>
      </c>
      <c r="BI79" s="300">
        <v>202.60220408163224</v>
      </c>
      <c r="BJ79" s="300">
        <v>200.0831020408159</v>
      </c>
      <c r="BK79" s="300">
        <v>197.56399999999999</v>
      </c>
      <c r="BL79" s="300"/>
      <c r="BM79" s="300"/>
      <c r="BN79" s="300"/>
      <c r="BO79" s="295">
        <f>E83-SUM(K79:BN79)</f>
        <v>3.1153946820268175E-3</v>
      </c>
      <c r="BP79" s="265"/>
    </row>
    <row r="80" spans="1:68" s="4" customFormat="1" outlineLevel="1">
      <c r="A80" s="33"/>
      <c r="B80" s="301"/>
      <c r="C80" s="302"/>
      <c r="D80" s="303" t="s">
        <v>761</v>
      </c>
      <c r="E80" s="304" t="s">
        <v>762</v>
      </c>
      <c r="F80" s="278"/>
      <c r="G80" s="278"/>
      <c r="H80" s="278"/>
      <c r="I80" s="297" t="s">
        <v>763</v>
      </c>
      <c r="J80" s="305"/>
      <c r="K80" s="263">
        <f>SUM($K79:K79)</f>
        <v>309</v>
      </c>
      <c r="L80" s="263">
        <f>SUM($K79:L79)</f>
        <v>636</v>
      </c>
      <c r="M80" s="263">
        <f>SUM($K79:M79)</f>
        <v>957</v>
      </c>
      <c r="N80" s="263">
        <f>SUM($K79:N79)</f>
        <v>1278</v>
      </c>
      <c r="O80" s="263">
        <f>SUM($K79:O79)</f>
        <v>1596.4808979591837</v>
      </c>
      <c r="P80" s="263">
        <f>SUM($K79:P79)</f>
        <v>1912.4426938775509</v>
      </c>
      <c r="Q80" s="263">
        <f>SUM($K79:Q79)</f>
        <v>2225.8853877551019</v>
      </c>
      <c r="R80" s="263">
        <f>SUM($K79:R79)</f>
        <v>2536.8089795918368</v>
      </c>
      <c r="S80" s="263">
        <f>SUM($K79:S79)</f>
        <v>2845.2134693877551</v>
      </c>
      <c r="T80" s="263">
        <f>SUM($K79:T79)</f>
        <v>3151.098857142857</v>
      </c>
      <c r="U80" s="263">
        <f>SUM($K79:U79)</f>
        <v>3454.4651428571428</v>
      </c>
      <c r="V80" s="263">
        <f>SUM($K79:V79)</f>
        <v>3755.3123265306122</v>
      </c>
      <c r="W80" s="263">
        <f>SUM($K79:W79)</f>
        <v>4053.640408163265</v>
      </c>
      <c r="X80" s="263">
        <f>SUM($K79:X79)</f>
        <v>4349.4493877551013</v>
      </c>
      <c r="Y80" s="263">
        <f>SUM($K79:Y79)</f>
        <v>4642.7392653061215</v>
      </c>
      <c r="Z80" s="263">
        <f>SUM($K79:Z79)</f>
        <v>4933.5100408163253</v>
      </c>
      <c r="AA80" s="263">
        <f>SUM($K79:AA79)</f>
        <v>5221.7617142857125</v>
      </c>
      <c r="AB80" s="263">
        <f>SUM($K79:AB79)</f>
        <v>5507.4942857142842</v>
      </c>
      <c r="AC80" s="263">
        <f>SUM($K79:AC79)</f>
        <v>5790.7077551020393</v>
      </c>
      <c r="AD80" s="263">
        <f>SUM($K79:AD79)</f>
        <v>6071.4021224489779</v>
      </c>
      <c r="AE80" s="263">
        <f>SUM($K79:AE79)</f>
        <v>6349.5773877551001</v>
      </c>
      <c r="AF80" s="263">
        <f>SUM($K79:AF79)</f>
        <v>6625.2335510204057</v>
      </c>
      <c r="AG80" s="263">
        <f>SUM($K79:AG79)</f>
        <v>6898.3706122448957</v>
      </c>
      <c r="AH80" s="263">
        <f>SUM($K79:AH79)</f>
        <v>7168.9885714285692</v>
      </c>
      <c r="AI80" s="263">
        <f>SUM($K79:AI79)</f>
        <v>7437.0874285714262</v>
      </c>
      <c r="AJ80" s="263">
        <f>SUM($K79:AJ79)</f>
        <v>7702.6671836734668</v>
      </c>
      <c r="AK80" s="263">
        <f>SUM($K79:AK79)</f>
        <v>7965.7278367346908</v>
      </c>
      <c r="AL80" s="263">
        <f>SUM($K79:AL79)</f>
        <v>8226.2693877550992</v>
      </c>
      <c r="AM80" s="263">
        <f>SUM($K79:AM79)</f>
        <v>8484.2918367346902</v>
      </c>
      <c r="AN80" s="263">
        <f>SUM($K79:AN79)</f>
        <v>8739.7951836734646</v>
      </c>
      <c r="AO80" s="263">
        <f>SUM($K79:AO79)</f>
        <v>8992.7794285714244</v>
      </c>
      <c r="AP80" s="263">
        <f>SUM($K79:AP79)</f>
        <v>9243.2445714285677</v>
      </c>
      <c r="AQ80" s="263">
        <f>SUM($K79:AQ79)</f>
        <v>9491.1906122448945</v>
      </c>
      <c r="AR80" s="263">
        <f>SUM($K79:AR79)</f>
        <v>9736.6175510204048</v>
      </c>
      <c r="AS80" s="263">
        <f>SUM($K79:AS79)</f>
        <v>9979.5253877550986</v>
      </c>
      <c r="AT80" s="263">
        <f>SUM($K79:AT79)</f>
        <v>10219.914122448976</v>
      </c>
      <c r="AU80" s="263">
        <f>SUM($K79:AU79)</f>
        <v>10457.783755102037</v>
      </c>
      <c r="AV80" s="263">
        <f>SUM($K79:AV79)</f>
        <v>10693.134285714281</v>
      </c>
      <c r="AW80" s="263">
        <f>SUM($K79:AW79)</f>
        <v>10925.965714285709</v>
      </c>
      <c r="AX80" s="263">
        <f>SUM($K79:AX79)</f>
        <v>11156.27804081632</v>
      </c>
      <c r="AY80" s="263">
        <f>SUM($K79:AY79)</f>
        <v>11384.071265306115</v>
      </c>
      <c r="AZ80" s="263">
        <f>SUM($K79:AZ79)</f>
        <v>11609.345387755095</v>
      </c>
      <c r="BA80" s="263">
        <f>SUM($K79:BA79)</f>
        <v>11832.100408163258</v>
      </c>
      <c r="BB80" s="263">
        <f>SUM($K79:BB79)</f>
        <v>12052.336326530605</v>
      </c>
      <c r="BC80" s="263">
        <f>SUM($K79:BC79)</f>
        <v>12270.053142857136</v>
      </c>
      <c r="BD80" s="263">
        <f>SUM($K79:BD79)</f>
        <v>12485.25085714285</v>
      </c>
      <c r="BE80" s="263">
        <f>SUM($K79:BE79)</f>
        <v>12697.929469387747</v>
      </c>
      <c r="BF80" s="263">
        <f>SUM($K79:BF79)</f>
        <v>12908.088979591828</v>
      </c>
      <c r="BG80" s="263">
        <f>SUM($K79:BG79)</f>
        <v>13115.729387755093</v>
      </c>
      <c r="BH80" s="263">
        <f>SUM($K79:BH79)</f>
        <v>13320.850693877541</v>
      </c>
      <c r="BI80" s="263">
        <f>SUM($K79:BI79)</f>
        <v>13523.452897959172</v>
      </c>
      <c r="BJ80" s="263">
        <f>SUM($K79:BJ79)</f>
        <v>13723.535999999989</v>
      </c>
      <c r="BK80" s="263">
        <f>SUM($K79:BK79)</f>
        <v>13921.099999999989</v>
      </c>
      <c r="BL80" s="263">
        <f>SUM($K79:BL79)</f>
        <v>13921.099999999989</v>
      </c>
      <c r="BM80" s="263">
        <f>SUM($K79:BM79)</f>
        <v>13921.099999999989</v>
      </c>
      <c r="BN80" s="263">
        <f>SUM($K79:BN79)</f>
        <v>13921.099999999989</v>
      </c>
      <c r="BO80" s="265"/>
      <c r="BP80" s="265"/>
    </row>
    <row r="81" spans="1:68" s="4" customFormat="1" ht="15" customHeight="1" outlineLevel="1">
      <c r="A81" s="34"/>
      <c r="B81" s="477" t="s">
        <v>764</v>
      </c>
      <c r="C81" s="478"/>
      <c r="D81" s="306" t="s">
        <v>765</v>
      </c>
      <c r="E81" s="307">
        <f>'Tab 5 - Forecast Data'!H6</f>
        <v>14211.103115394671</v>
      </c>
      <c r="F81" s="308"/>
      <c r="G81" s="278"/>
      <c r="H81" s="278"/>
      <c r="I81" s="278"/>
      <c r="J81" s="278"/>
      <c r="K81" s="278"/>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265"/>
      <c r="AY81" s="265"/>
      <c r="AZ81" s="265"/>
      <c r="BA81" s="265"/>
      <c r="BB81" s="265"/>
      <c r="BC81" s="265"/>
      <c r="BD81" s="265"/>
      <c r="BE81" s="265"/>
      <c r="BF81" s="265"/>
      <c r="BG81" s="265"/>
      <c r="BH81" s="265"/>
      <c r="BI81" s="265"/>
      <c r="BJ81" s="265"/>
      <c r="BK81" s="265"/>
      <c r="BL81" s="265"/>
      <c r="BM81" s="265"/>
      <c r="BN81" s="265"/>
      <c r="BO81" s="309"/>
      <c r="BP81" s="265"/>
    </row>
    <row r="82" spans="1:68" s="4" customFormat="1" ht="15.75" outlineLevel="1" thickBot="1">
      <c r="A82" s="34"/>
      <c r="B82" s="479" t="s">
        <v>766</v>
      </c>
      <c r="C82" s="480"/>
      <c r="D82" s="310">
        <v>2023</v>
      </c>
      <c r="E82" s="311">
        <v>290</v>
      </c>
      <c r="F82" s="308"/>
      <c r="G82" s="278"/>
      <c r="H82" s="278"/>
      <c r="I82" s="297"/>
      <c r="J82" s="263"/>
      <c r="K82" s="263"/>
      <c r="L82" s="263"/>
      <c r="M82" s="263"/>
      <c r="N82" s="263"/>
      <c r="O82" s="263"/>
      <c r="P82" s="263"/>
      <c r="Q82" s="263"/>
      <c r="R82" s="263"/>
      <c r="S82" s="263"/>
      <c r="T82" s="263"/>
      <c r="U82" s="263"/>
      <c r="V82" s="263"/>
      <c r="W82" s="263"/>
      <c r="X82" s="263"/>
      <c r="Y82" s="263"/>
      <c r="Z82" s="263"/>
      <c r="AA82" s="263"/>
      <c r="AB82" s="263"/>
      <c r="AC82" s="263"/>
      <c r="AD82" s="263"/>
      <c r="AE82" s="263"/>
      <c r="AF82" s="263"/>
      <c r="AG82" s="263"/>
      <c r="AH82" s="263"/>
      <c r="AI82" s="263"/>
      <c r="AJ82" s="263"/>
      <c r="AK82" s="263"/>
      <c r="AL82" s="263"/>
      <c r="AM82" s="263"/>
      <c r="AN82" s="263"/>
      <c r="AO82" s="263"/>
      <c r="AP82" s="263"/>
      <c r="AQ82" s="263"/>
      <c r="AR82" s="263"/>
      <c r="AS82" s="263"/>
      <c r="AT82" s="263"/>
      <c r="AU82" s="263"/>
      <c r="AV82" s="263"/>
      <c r="AW82" s="263"/>
      <c r="AX82" s="263"/>
      <c r="AY82" s="263"/>
      <c r="AZ82" s="263"/>
      <c r="BA82" s="263"/>
      <c r="BB82" s="263"/>
      <c r="BC82" s="263"/>
      <c r="BD82" s="263"/>
      <c r="BE82" s="263"/>
      <c r="BF82" s="263"/>
      <c r="BG82" s="263"/>
      <c r="BH82" s="263"/>
      <c r="BI82" s="263"/>
      <c r="BJ82" s="263"/>
      <c r="BK82" s="263"/>
      <c r="BL82" s="263"/>
      <c r="BM82" s="263"/>
      <c r="BN82" s="263"/>
      <c r="BO82" s="309"/>
      <c r="BP82" s="265"/>
    </row>
    <row r="83" spans="1:68" s="4" customFormat="1" ht="15.75" outlineLevel="1" thickBot="1">
      <c r="A83" s="33"/>
      <c r="B83" s="477" t="s">
        <v>767</v>
      </c>
      <c r="C83" s="478"/>
      <c r="D83" s="312" t="s">
        <v>765</v>
      </c>
      <c r="E83" s="313">
        <f>E81-E82</f>
        <v>13921.103115394671</v>
      </c>
      <c r="F83" s="308"/>
      <c r="G83" s="314" t="s">
        <v>768</v>
      </c>
      <c r="H83" s="315"/>
      <c r="I83" s="315"/>
      <c r="J83" s="316"/>
      <c r="K83" s="316"/>
      <c r="L83" s="316"/>
      <c r="M83" s="316"/>
      <c r="N83" s="316"/>
      <c r="O83" s="316"/>
      <c r="P83" s="316"/>
      <c r="Q83" s="316"/>
      <c r="R83" s="316"/>
      <c r="S83" s="316"/>
      <c r="T83" s="316"/>
      <c r="U83" s="316"/>
      <c r="V83" s="316"/>
      <c r="W83" s="316"/>
      <c r="X83" s="316"/>
      <c r="Y83" s="316"/>
      <c r="Z83" s="316"/>
      <c r="AA83" s="316"/>
      <c r="AB83" s="316"/>
      <c r="AC83" s="316"/>
      <c r="AD83" s="316"/>
      <c r="AE83" s="316"/>
      <c r="AF83" s="316"/>
      <c r="AG83" s="316"/>
      <c r="AH83" s="316"/>
      <c r="AI83" s="316"/>
      <c r="AJ83" s="316"/>
      <c r="AK83" s="316"/>
      <c r="AL83" s="316"/>
      <c r="AM83" s="316"/>
      <c r="AN83" s="316"/>
      <c r="AO83" s="316"/>
      <c r="AP83" s="316"/>
      <c r="AQ83" s="316"/>
      <c r="AR83" s="316"/>
      <c r="AS83" s="316"/>
      <c r="AT83" s="316"/>
      <c r="AU83" s="316"/>
      <c r="AV83" s="316"/>
      <c r="AW83" s="316"/>
      <c r="AX83" s="316"/>
      <c r="AY83" s="316"/>
      <c r="AZ83" s="316"/>
      <c r="BA83" s="316"/>
      <c r="BB83" s="316"/>
      <c r="BC83" s="316"/>
      <c r="BD83" s="316"/>
      <c r="BE83" s="316"/>
      <c r="BF83" s="316"/>
      <c r="BG83" s="316"/>
      <c r="BH83" s="316"/>
      <c r="BI83" s="316"/>
      <c r="BJ83" s="316"/>
      <c r="BK83" s="316"/>
      <c r="BL83" s="316"/>
      <c r="BM83" s="316"/>
      <c r="BN83" s="316"/>
      <c r="BO83" s="309"/>
      <c r="BP83" s="265"/>
    </row>
    <row r="84" spans="1:68" s="4" customFormat="1" ht="15" customHeight="1" outlineLevel="1">
      <c r="A84" s="33"/>
      <c r="B84" s="481" t="s">
        <v>769</v>
      </c>
      <c r="C84" s="482"/>
      <c r="D84" s="310">
        <v>2024</v>
      </c>
      <c r="E84" s="317">
        <v>309</v>
      </c>
      <c r="F84" s="244"/>
      <c r="G84" s="318"/>
      <c r="H84" s="319" t="s">
        <v>770</v>
      </c>
      <c r="I84" s="320">
        <f>SUM(K84:BN84)</f>
        <v>7231871803.5162859</v>
      </c>
      <c r="J84" s="285"/>
      <c r="K84" s="321">
        <f t="shared" ref="K84:AP84" si="42">(($C$3*K79)*(1+$E$76)^J2)</f>
        <v>48323388.954884306</v>
      </c>
      <c r="L84" s="321">
        <f t="shared" si="42"/>
        <v>53332178.593925476</v>
      </c>
      <c r="M84" s="321">
        <f t="shared" si="42"/>
        <v>54599576.228896521</v>
      </c>
      <c r="N84" s="321">
        <f t="shared" si="42"/>
        <v>56941898.049116187</v>
      </c>
      <c r="O84" s="321">
        <f t="shared" si="42"/>
        <v>58918673.909203894</v>
      </c>
      <c r="P84" s="321">
        <f t="shared" si="42"/>
        <v>60960260.699498571</v>
      </c>
      <c r="Q84" s="321">
        <f t="shared" si="42"/>
        <v>63068581.119751282</v>
      </c>
      <c r="R84" s="321">
        <f t="shared" si="42"/>
        <v>65245603.558667719</v>
      </c>
      <c r="S84" s="321">
        <f t="shared" si="42"/>
        <v>67493342.475464582</v>
      </c>
      <c r="T84" s="321">
        <f t="shared" si="42"/>
        <v>69813858.730077207</v>
      </c>
      <c r="U84" s="321">
        <f t="shared" si="42"/>
        <v>72209259.856910318</v>
      </c>
      <c r="V84" s="321">
        <f t="shared" si="42"/>
        <v>74681700.276680306</v>
      </c>
      <c r="W84" s="321">
        <f t="shared" si="42"/>
        <v>77233381.44053328</v>
      </c>
      <c r="X84" s="321">
        <f t="shared" si="42"/>
        <v>79866551.900238648</v>
      </c>
      <c r="Y84" s="321">
        <f t="shared" si="42"/>
        <v>82583507.297849774</v>
      </c>
      <c r="Z84" s="321">
        <f t="shared" si="42"/>
        <v>85386590.267793208</v>
      </c>
      <c r="AA84" s="321">
        <f t="shared" si="42"/>
        <v>88278190.243891746</v>
      </c>
      <c r="AB84" s="321">
        <f t="shared" si="42"/>
        <v>91260743.1633448</v>
      </c>
      <c r="AC84" s="321">
        <f t="shared" si="42"/>
        <v>94336731.059180155</v>
      </c>
      <c r="AD84" s="321">
        <f t="shared" si="42"/>
        <v>97508681.532152936</v>
      </c>
      <c r="AE84" s="321">
        <f t="shared" si="42"/>
        <v>100779167.09249817</v>
      </c>
      <c r="AF84" s="321">
        <f t="shared" si="42"/>
        <v>104150804.36134242</v>
      </c>
      <c r="AG84" s="321">
        <f t="shared" si="42"/>
        <v>107626253.1209448</v>
      </c>
      <c r="AH84" s="321">
        <f t="shared" si="42"/>
        <v>111208215.20226642</v>
      </c>
      <c r="AI84" s="321">
        <f t="shared" si="42"/>
        <v>114899433.19765908</v>
      </c>
      <c r="AJ84" s="321">
        <f t="shared" si="42"/>
        <v>118702688.98571604</v>
      </c>
      <c r="AK84" s="321">
        <f t="shared" si="42"/>
        <v>122620802.05453704</v>
      </c>
      <c r="AL84" s="321">
        <f t="shared" si="42"/>
        <v>126656627.60882664</v>
      </c>
      <c r="AM84" s="321">
        <f t="shared" si="42"/>
        <v>130813054.44536506</v>
      </c>
      <c r="AN84" s="321">
        <f t="shared" si="42"/>
        <v>135093002.58046097</v>
      </c>
      <c r="AO84" s="321">
        <f t="shared" si="42"/>
        <v>139499420.61201632</v>
      </c>
      <c r="AP84" s="321">
        <f t="shared" si="42"/>
        <v>144035282.79779997</v>
      </c>
      <c r="AQ84" s="321">
        <f t="shared" ref="AQ84:BN84" si="43">(($C$3*AQ79)*(1+$E$76)^AP2)</f>
        <v>148703585.83043534</v>
      </c>
      <c r="AR84" s="321">
        <f t="shared" si="43"/>
        <v>153507345.28845689</v>
      </c>
      <c r="AS84" s="321">
        <f t="shared" si="43"/>
        <v>158449591.74157849</v>
      </c>
      <c r="AT84" s="321">
        <f t="shared" si="43"/>
        <v>163533366.48703566</v>
      </c>
      <c r="AU84" s="321">
        <f t="shared" si="43"/>
        <v>168761716.89251587</v>
      </c>
      <c r="AV84" s="321">
        <f t="shared" si="43"/>
        <v>174137691.31976986</v>
      </c>
      <c r="AW84" s="321">
        <f t="shared" si="43"/>
        <v>179664333.60149616</v>
      </c>
      <c r="AX84" s="321">
        <f t="shared" si="43"/>
        <v>185344677.04251274</v>
      </c>
      <c r="AY84" s="321">
        <f t="shared" si="43"/>
        <v>191181737.91456494</v>
      </c>
      <c r="AZ84" s="321">
        <f t="shared" si="43"/>
        <v>197178508.41236353</v>
      </c>
      <c r="BA84" s="321">
        <f t="shared" si="43"/>
        <v>203337949.03659782</v>
      </c>
      <c r="BB84" s="321">
        <f t="shared" si="43"/>
        <v>209662980.36772421</v>
      </c>
      <c r="BC84" s="321">
        <f t="shared" si="43"/>
        <v>216156474.19227484</v>
      </c>
      <c r="BD84" s="321">
        <f t="shared" si="43"/>
        <v>222821243.94127327</v>
      </c>
      <c r="BE84" s="321">
        <f t="shared" si="43"/>
        <v>229660034.39806768</v>
      </c>
      <c r="BF84" s="321">
        <f t="shared" si="43"/>
        <v>236675510.63049304</v>
      </c>
      <c r="BG84" s="321">
        <f t="shared" si="43"/>
        <v>243870246.09975389</v>
      </c>
      <c r="BH84" s="321">
        <f t="shared" si="43"/>
        <v>251246709.89575788</v>
      </c>
      <c r="BI84" s="321">
        <f t="shared" si="43"/>
        <v>258807253.04583466</v>
      </c>
      <c r="BJ84" s="321">
        <f t="shared" si="43"/>
        <v>266554093.84082866</v>
      </c>
      <c r="BK84" s="321">
        <f t="shared" si="43"/>
        <v>274489302.11945575</v>
      </c>
      <c r="BL84" s="321">
        <f t="shared" si="43"/>
        <v>0</v>
      </c>
      <c r="BM84" s="321">
        <f t="shared" si="43"/>
        <v>0</v>
      </c>
      <c r="BN84" s="321">
        <f t="shared" si="43"/>
        <v>0</v>
      </c>
      <c r="BO84" s="309"/>
      <c r="BP84" s="265"/>
    </row>
    <row r="85" spans="1:68" s="4" customFormat="1" ht="15" customHeight="1" outlineLevel="1" thickBot="1">
      <c r="A85" s="33"/>
      <c r="B85" s="481"/>
      <c r="C85" s="482"/>
      <c r="D85" s="310">
        <v>2025</v>
      </c>
      <c r="E85" s="317">
        <v>327</v>
      </c>
      <c r="F85" s="244"/>
      <c r="G85" s="322"/>
      <c r="H85" s="323" t="s">
        <v>771</v>
      </c>
      <c r="I85" s="324"/>
      <c r="J85" s="325"/>
      <c r="K85" s="325">
        <f>J92</f>
        <v>0</v>
      </c>
      <c r="L85" s="325">
        <f>K92</f>
        <v>0</v>
      </c>
      <c r="M85" s="325">
        <f t="shared" ref="M85:BN85" si="44">L92</f>
        <v>0</v>
      </c>
      <c r="N85" s="325">
        <f t="shared" si="44"/>
        <v>9871985.1295933146</v>
      </c>
      <c r="O85" s="325">
        <f t="shared" si="44"/>
        <v>21668996.834429227</v>
      </c>
      <c r="P85" s="325">
        <f t="shared" si="44"/>
        <v>2389001.1282707155</v>
      </c>
      <c r="Q85" s="325">
        <f t="shared" si="44"/>
        <v>15414600.917658359</v>
      </c>
      <c r="R85" s="325">
        <f t="shared" si="44"/>
        <v>308119.63139462471</v>
      </c>
      <c r="S85" s="325">
        <f t="shared" si="44"/>
        <v>6452047.9519731253</v>
      </c>
      <c r="T85" s="325">
        <f t="shared" si="44"/>
        <v>18123913.633186422</v>
      </c>
      <c r="U85" s="325">
        <f t="shared" si="44"/>
        <v>1803129.5793524981</v>
      </c>
      <c r="V85" s="325">
        <f t="shared" si="44"/>
        <v>12411132.148996383</v>
      </c>
      <c r="W85" s="325">
        <f t="shared" si="44"/>
        <v>46512224.04687386</v>
      </c>
      <c r="X85" s="325">
        <f t="shared" si="44"/>
        <v>119569117.15346074</v>
      </c>
      <c r="Y85" s="325">
        <f t="shared" si="44"/>
        <v>33152368.71063894</v>
      </c>
      <c r="Z85" s="325">
        <f t="shared" si="44"/>
        <v>35022715.94379048</v>
      </c>
      <c r="AA85" s="325">
        <f t="shared" si="44"/>
        <v>36862789.982550859</v>
      </c>
      <c r="AB85" s="325">
        <f t="shared" si="44"/>
        <v>38657136.40200159</v>
      </c>
      <c r="AC85" s="325">
        <f t="shared" si="44"/>
        <v>40388488.809204698</v>
      </c>
      <c r="AD85" s="325">
        <f t="shared" si="44"/>
        <v>42037613.646956325</v>
      </c>
      <c r="AE85" s="325">
        <f t="shared" si="44"/>
        <v>43583143.631283864</v>
      </c>
      <c r="AF85" s="325">
        <f t="shared" si="44"/>
        <v>40793977.605973423</v>
      </c>
      <c r="AG85" s="325">
        <f t="shared" si="44"/>
        <v>37520229.249666139</v>
      </c>
      <c r="AH85" s="325">
        <f t="shared" si="44"/>
        <v>33713407.823697686</v>
      </c>
      <c r="AI85" s="325">
        <f t="shared" si="44"/>
        <v>29321059.336351365</v>
      </c>
      <c r="AJ85" s="325">
        <f t="shared" si="44"/>
        <v>24286479.577001661</v>
      </c>
      <c r="AK85" s="325">
        <f t="shared" si="44"/>
        <v>27148018.068742499</v>
      </c>
      <c r="AL85" s="325">
        <f t="shared" si="44"/>
        <v>29916710.926204354</v>
      </c>
      <c r="AM85" s="325">
        <f t="shared" si="44"/>
        <v>32561240.234229058</v>
      </c>
      <c r="AN85" s="325">
        <f t="shared" si="44"/>
        <v>35046799.579122752</v>
      </c>
      <c r="AO85" s="325">
        <f t="shared" si="44"/>
        <v>37334803.629484877</v>
      </c>
      <c r="AP85" s="325">
        <f t="shared" si="44"/>
        <v>39382576.876473501</v>
      </c>
      <c r="AQ85" s="325">
        <f t="shared" si="44"/>
        <v>41143020.17035526</v>
      </c>
      <c r="AR85" s="325">
        <f t="shared" si="44"/>
        <v>43264804.326120526</v>
      </c>
      <c r="AS85" s="325">
        <f t="shared" si="44"/>
        <v>45045469.006713867</v>
      </c>
      <c r="AT85" s="325">
        <f t="shared" si="44"/>
        <v>46425662.158133</v>
      </c>
      <c r="AU85" s="325">
        <f t="shared" si="44"/>
        <v>47340194.028981954</v>
      </c>
      <c r="AV85" s="325">
        <f t="shared" si="44"/>
        <v>47717577.672206998</v>
      </c>
      <c r="AW85" s="325">
        <f t="shared" si="44"/>
        <v>47479537.534196198</v>
      </c>
      <c r="AX85" s="325">
        <f t="shared" si="44"/>
        <v>46540484.088703573</v>
      </c>
      <c r="AY85" s="325">
        <f t="shared" si="44"/>
        <v>44806952.349690646</v>
      </c>
      <c r="AZ85" s="325">
        <f t="shared" si="44"/>
        <v>42177001.966678411</v>
      </c>
      <c r="BA85" s="325">
        <f t="shared" si="44"/>
        <v>38539576.468164951</v>
      </c>
      <c r="BB85" s="325">
        <f t="shared" si="44"/>
        <v>33773819.072677106</v>
      </c>
      <c r="BC85" s="325">
        <f t="shared" si="44"/>
        <v>27748342.332638055</v>
      </c>
      <c r="BD85" s="325">
        <f t="shared" si="44"/>
        <v>20320448.712981433</v>
      </c>
      <c r="BE85" s="325">
        <f t="shared" si="44"/>
        <v>11335299.033834606</v>
      </c>
      <c r="BF85" s="325">
        <f t="shared" si="44"/>
        <v>625025.52410954237</v>
      </c>
      <c r="BG85" s="325">
        <f t="shared" si="44"/>
        <v>9759600.6919949055</v>
      </c>
      <c r="BH85" s="325">
        <f t="shared" si="44"/>
        <v>18502252.915151656</v>
      </c>
      <c r="BI85" s="325">
        <f t="shared" si="44"/>
        <v>26741417.278213263</v>
      </c>
      <c r="BJ85" s="325">
        <f t="shared" si="44"/>
        <v>34353671.084519297</v>
      </c>
      <c r="BK85" s="325">
        <f t="shared" si="44"/>
        <v>41202779.027081639</v>
      </c>
      <c r="BL85" s="325">
        <f t="shared" si="44"/>
        <v>47138671.641374677</v>
      </c>
      <c r="BM85" s="325">
        <f t="shared" si="44"/>
        <v>51996352.771296382</v>
      </c>
      <c r="BN85" s="325">
        <f t="shared" si="44"/>
        <v>55594731.522618383</v>
      </c>
      <c r="BO85" s="309"/>
      <c r="BP85" s="265"/>
    </row>
    <row r="86" spans="1:68" s="4" customFormat="1" outlineLevel="1">
      <c r="A86" s="33"/>
      <c r="B86" s="481"/>
      <c r="C86" s="482"/>
      <c r="D86" s="310">
        <v>2026</v>
      </c>
      <c r="E86" s="317">
        <v>321</v>
      </c>
      <c r="F86" s="244"/>
      <c r="G86" s="485" t="s">
        <v>772</v>
      </c>
      <c r="H86" s="326" t="s">
        <v>773</v>
      </c>
      <c r="I86" s="327">
        <v>0</v>
      </c>
      <c r="J86" s="285"/>
      <c r="K86" s="286">
        <f t="shared" ref="K86:BN86" si="45">K84*$I$86</f>
        <v>0</v>
      </c>
      <c r="L86" s="286">
        <f t="shared" si="45"/>
        <v>0</v>
      </c>
      <c r="M86" s="286">
        <f t="shared" si="45"/>
        <v>0</v>
      </c>
      <c r="N86" s="286">
        <f t="shared" si="45"/>
        <v>0</v>
      </c>
      <c r="O86" s="286">
        <f t="shared" si="45"/>
        <v>0</v>
      </c>
      <c r="P86" s="286">
        <f t="shared" si="45"/>
        <v>0</v>
      </c>
      <c r="Q86" s="286">
        <f t="shared" si="45"/>
        <v>0</v>
      </c>
      <c r="R86" s="286">
        <f t="shared" si="45"/>
        <v>0</v>
      </c>
      <c r="S86" s="286">
        <f t="shared" si="45"/>
        <v>0</v>
      </c>
      <c r="T86" s="286">
        <f t="shared" si="45"/>
        <v>0</v>
      </c>
      <c r="U86" s="286">
        <f t="shared" si="45"/>
        <v>0</v>
      </c>
      <c r="V86" s="286">
        <f t="shared" si="45"/>
        <v>0</v>
      </c>
      <c r="W86" s="286">
        <f t="shared" si="45"/>
        <v>0</v>
      </c>
      <c r="X86" s="286">
        <f t="shared" si="45"/>
        <v>0</v>
      </c>
      <c r="Y86" s="286">
        <f t="shared" si="45"/>
        <v>0</v>
      </c>
      <c r="Z86" s="286">
        <f t="shared" si="45"/>
        <v>0</v>
      </c>
      <c r="AA86" s="286">
        <f t="shared" si="45"/>
        <v>0</v>
      </c>
      <c r="AB86" s="286">
        <f t="shared" si="45"/>
        <v>0</v>
      </c>
      <c r="AC86" s="286">
        <f t="shared" si="45"/>
        <v>0</v>
      </c>
      <c r="AD86" s="286">
        <f t="shared" si="45"/>
        <v>0</v>
      </c>
      <c r="AE86" s="286">
        <f t="shared" si="45"/>
        <v>0</v>
      </c>
      <c r="AF86" s="286">
        <f t="shared" si="45"/>
        <v>0</v>
      </c>
      <c r="AG86" s="286">
        <f t="shared" si="45"/>
        <v>0</v>
      </c>
      <c r="AH86" s="286">
        <f t="shared" si="45"/>
        <v>0</v>
      </c>
      <c r="AI86" s="286">
        <f t="shared" si="45"/>
        <v>0</v>
      </c>
      <c r="AJ86" s="286">
        <f t="shared" si="45"/>
        <v>0</v>
      </c>
      <c r="AK86" s="286">
        <f t="shared" si="45"/>
        <v>0</v>
      </c>
      <c r="AL86" s="286">
        <f t="shared" si="45"/>
        <v>0</v>
      </c>
      <c r="AM86" s="286">
        <f t="shared" si="45"/>
        <v>0</v>
      </c>
      <c r="AN86" s="286">
        <f t="shared" si="45"/>
        <v>0</v>
      </c>
      <c r="AO86" s="286">
        <f t="shared" si="45"/>
        <v>0</v>
      </c>
      <c r="AP86" s="286">
        <f t="shared" si="45"/>
        <v>0</v>
      </c>
      <c r="AQ86" s="286">
        <f t="shared" si="45"/>
        <v>0</v>
      </c>
      <c r="AR86" s="286">
        <f t="shared" si="45"/>
        <v>0</v>
      </c>
      <c r="AS86" s="286">
        <f t="shared" si="45"/>
        <v>0</v>
      </c>
      <c r="AT86" s="286">
        <f t="shared" si="45"/>
        <v>0</v>
      </c>
      <c r="AU86" s="286">
        <f t="shared" si="45"/>
        <v>0</v>
      </c>
      <c r="AV86" s="286">
        <f t="shared" si="45"/>
        <v>0</v>
      </c>
      <c r="AW86" s="286">
        <f t="shared" si="45"/>
        <v>0</v>
      </c>
      <c r="AX86" s="286">
        <f t="shared" si="45"/>
        <v>0</v>
      </c>
      <c r="AY86" s="286">
        <f t="shared" si="45"/>
        <v>0</v>
      </c>
      <c r="AZ86" s="286">
        <f t="shared" si="45"/>
        <v>0</v>
      </c>
      <c r="BA86" s="286">
        <f t="shared" si="45"/>
        <v>0</v>
      </c>
      <c r="BB86" s="286">
        <f t="shared" si="45"/>
        <v>0</v>
      </c>
      <c r="BC86" s="286">
        <f t="shared" si="45"/>
        <v>0</v>
      </c>
      <c r="BD86" s="286">
        <f t="shared" si="45"/>
        <v>0</v>
      </c>
      <c r="BE86" s="286">
        <f t="shared" si="45"/>
        <v>0</v>
      </c>
      <c r="BF86" s="286">
        <f t="shared" si="45"/>
        <v>0</v>
      </c>
      <c r="BG86" s="286">
        <f t="shared" si="45"/>
        <v>0</v>
      </c>
      <c r="BH86" s="286">
        <f t="shared" si="45"/>
        <v>0</v>
      </c>
      <c r="BI86" s="286">
        <f t="shared" si="45"/>
        <v>0</v>
      </c>
      <c r="BJ86" s="286">
        <f t="shared" si="45"/>
        <v>0</v>
      </c>
      <c r="BK86" s="286">
        <f t="shared" si="45"/>
        <v>0</v>
      </c>
      <c r="BL86" s="286">
        <f t="shared" si="45"/>
        <v>0</v>
      </c>
      <c r="BM86" s="286">
        <f t="shared" si="45"/>
        <v>0</v>
      </c>
      <c r="BN86" s="286">
        <f t="shared" si="45"/>
        <v>0</v>
      </c>
      <c r="BO86" s="309"/>
      <c r="BP86" s="265"/>
    </row>
    <row r="87" spans="1:68" s="4" customFormat="1" ht="15.75" outlineLevel="1" thickBot="1">
      <c r="A87" s="33"/>
      <c r="B87" s="481"/>
      <c r="C87" s="482"/>
      <c r="D87" s="310">
        <v>2027</v>
      </c>
      <c r="E87" s="317">
        <v>321</v>
      </c>
      <c r="F87" s="244"/>
      <c r="G87" s="486"/>
      <c r="H87" s="326" t="s">
        <v>774</v>
      </c>
      <c r="I87" s="327">
        <v>0</v>
      </c>
      <c r="J87" s="328"/>
      <c r="K87" s="328"/>
      <c r="L87" s="329">
        <f t="shared" ref="L87:BN87" si="46">K84*$I$87</f>
        <v>0</v>
      </c>
      <c r="M87" s="329">
        <f t="shared" si="46"/>
        <v>0</v>
      </c>
      <c r="N87" s="329">
        <f t="shared" si="46"/>
        <v>0</v>
      </c>
      <c r="O87" s="329">
        <f t="shared" si="46"/>
        <v>0</v>
      </c>
      <c r="P87" s="329">
        <f t="shared" si="46"/>
        <v>0</v>
      </c>
      <c r="Q87" s="329">
        <f t="shared" si="46"/>
        <v>0</v>
      </c>
      <c r="R87" s="329">
        <f t="shared" si="46"/>
        <v>0</v>
      </c>
      <c r="S87" s="329">
        <f t="shared" si="46"/>
        <v>0</v>
      </c>
      <c r="T87" s="329">
        <f t="shared" si="46"/>
        <v>0</v>
      </c>
      <c r="U87" s="329">
        <f t="shared" si="46"/>
        <v>0</v>
      </c>
      <c r="V87" s="329">
        <f t="shared" si="46"/>
        <v>0</v>
      </c>
      <c r="W87" s="329">
        <f t="shared" si="46"/>
        <v>0</v>
      </c>
      <c r="X87" s="329">
        <f t="shared" si="46"/>
        <v>0</v>
      </c>
      <c r="Y87" s="329">
        <f t="shared" si="46"/>
        <v>0</v>
      </c>
      <c r="Z87" s="329">
        <f t="shared" si="46"/>
        <v>0</v>
      </c>
      <c r="AA87" s="329">
        <f t="shared" si="46"/>
        <v>0</v>
      </c>
      <c r="AB87" s="329">
        <f t="shared" si="46"/>
        <v>0</v>
      </c>
      <c r="AC87" s="329">
        <f t="shared" si="46"/>
        <v>0</v>
      </c>
      <c r="AD87" s="329">
        <f t="shared" si="46"/>
        <v>0</v>
      </c>
      <c r="AE87" s="329">
        <f t="shared" si="46"/>
        <v>0</v>
      </c>
      <c r="AF87" s="329">
        <f t="shared" si="46"/>
        <v>0</v>
      </c>
      <c r="AG87" s="329">
        <f t="shared" si="46"/>
        <v>0</v>
      </c>
      <c r="AH87" s="329">
        <f t="shared" si="46"/>
        <v>0</v>
      </c>
      <c r="AI87" s="329">
        <f t="shared" si="46"/>
        <v>0</v>
      </c>
      <c r="AJ87" s="329">
        <f t="shared" si="46"/>
        <v>0</v>
      </c>
      <c r="AK87" s="329">
        <f t="shared" si="46"/>
        <v>0</v>
      </c>
      <c r="AL87" s="329">
        <f t="shared" si="46"/>
        <v>0</v>
      </c>
      <c r="AM87" s="329">
        <f t="shared" si="46"/>
        <v>0</v>
      </c>
      <c r="AN87" s="329">
        <f t="shared" si="46"/>
        <v>0</v>
      </c>
      <c r="AO87" s="329">
        <f t="shared" si="46"/>
        <v>0</v>
      </c>
      <c r="AP87" s="329">
        <f t="shared" si="46"/>
        <v>0</v>
      </c>
      <c r="AQ87" s="329">
        <f t="shared" si="46"/>
        <v>0</v>
      </c>
      <c r="AR87" s="329">
        <f t="shared" si="46"/>
        <v>0</v>
      </c>
      <c r="AS87" s="329">
        <f t="shared" si="46"/>
        <v>0</v>
      </c>
      <c r="AT87" s="329">
        <f t="shared" si="46"/>
        <v>0</v>
      </c>
      <c r="AU87" s="329">
        <f t="shared" si="46"/>
        <v>0</v>
      </c>
      <c r="AV87" s="329">
        <f t="shared" si="46"/>
        <v>0</v>
      </c>
      <c r="AW87" s="329">
        <f t="shared" si="46"/>
        <v>0</v>
      </c>
      <c r="AX87" s="329">
        <f t="shared" si="46"/>
        <v>0</v>
      </c>
      <c r="AY87" s="329">
        <f t="shared" si="46"/>
        <v>0</v>
      </c>
      <c r="AZ87" s="329">
        <f t="shared" si="46"/>
        <v>0</v>
      </c>
      <c r="BA87" s="329">
        <f t="shared" si="46"/>
        <v>0</v>
      </c>
      <c r="BB87" s="329">
        <f t="shared" si="46"/>
        <v>0</v>
      </c>
      <c r="BC87" s="329">
        <f t="shared" si="46"/>
        <v>0</v>
      </c>
      <c r="BD87" s="329">
        <f t="shared" si="46"/>
        <v>0</v>
      </c>
      <c r="BE87" s="329">
        <f t="shared" si="46"/>
        <v>0</v>
      </c>
      <c r="BF87" s="329">
        <f t="shared" si="46"/>
        <v>0</v>
      </c>
      <c r="BG87" s="329">
        <f t="shared" si="46"/>
        <v>0</v>
      </c>
      <c r="BH87" s="329">
        <f t="shared" si="46"/>
        <v>0</v>
      </c>
      <c r="BI87" s="329">
        <f t="shared" si="46"/>
        <v>0</v>
      </c>
      <c r="BJ87" s="329">
        <f t="shared" si="46"/>
        <v>0</v>
      </c>
      <c r="BK87" s="329">
        <f t="shared" si="46"/>
        <v>0</v>
      </c>
      <c r="BL87" s="329">
        <f t="shared" si="46"/>
        <v>0</v>
      </c>
      <c r="BM87" s="329">
        <f t="shared" si="46"/>
        <v>0</v>
      </c>
      <c r="BN87" s="329">
        <f t="shared" si="46"/>
        <v>0</v>
      </c>
      <c r="BO87" s="309"/>
      <c r="BP87" s="265"/>
    </row>
    <row r="88" spans="1:68" ht="14.45" customHeight="1" outlineLevel="1" thickBot="1">
      <c r="A88" s="34"/>
      <c r="B88" s="481"/>
      <c r="C88" s="482"/>
      <c r="D88" s="330">
        <v>2028</v>
      </c>
      <c r="E88" s="331">
        <v>318.48089795918366</v>
      </c>
      <c r="F88" s="308"/>
      <c r="G88" s="486"/>
      <c r="H88" s="326" t="s">
        <v>775</v>
      </c>
      <c r="I88" s="327">
        <v>0.2</v>
      </c>
      <c r="J88" s="328"/>
      <c r="K88" s="328"/>
      <c r="L88" s="328"/>
      <c r="M88" s="329">
        <f>K84*$I$88</f>
        <v>9664677.7909768615</v>
      </c>
      <c r="N88" s="329">
        <f t="shared" ref="N88:BN88" si="47">L84*$I$88</f>
        <v>10666435.718785096</v>
      </c>
      <c r="O88" s="329">
        <f t="shared" si="47"/>
        <v>10919915.245779306</v>
      </c>
      <c r="P88" s="329">
        <f t="shared" si="47"/>
        <v>11388379.609823238</v>
      </c>
      <c r="Q88" s="329">
        <f t="shared" si="47"/>
        <v>11783734.781840779</v>
      </c>
      <c r="R88" s="329">
        <f t="shared" si="47"/>
        <v>12192052.139899716</v>
      </c>
      <c r="S88" s="329">
        <f t="shared" si="47"/>
        <v>12613716.223950258</v>
      </c>
      <c r="T88" s="329">
        <f t="shared" si="47"/>
        <v>13049120.711733544</v>
      </c>
      <c r="U88" s="329">
        <f t="shared" si="47"/>
        <v>13498668.495092917</v>
      </c>
      <c r="V88" s="329">
        <f t="shared" si="47"/>
        <v>13962771.746015443</v>
      </c>
      <c r="W88" s="329">
        <f t="shared" si="47"/>
        <v>14441851.971382065</v>
      </c>
      <c r="X88" s="329">
        <f t="shared" si="47"/>
        <v>14936340.055336062</v>
      </c>
      <c r="Y88" s="329">
        <f t="shared" si="47"/>
        <v>15446676.288106658</v>
      </c>
      <c r="Z88" s="329">
        <f t="shared" si="47"/>
        <v>15973310.380047731</v>
      </c>
      <c r="AA88" s="329">
        <f t="shared" si="47"/>
        <v>16516701.459569955</v>
      </c>
      <c r="AB88" s="329">
        <f t="shared" si="47"/>
        <v>17077318.053558644</v>
      </c>
      <c r="AC88" s="329">
        <f t="shared" si="47"/>
        <v>17655638.048778351</v>
      </c>
      <c r="AD88" s="329">
        <f t="shared" si="47"/>
        <v>18252148.632668961</v>
      </c>
      <c r="AE88" s="329">
        <f t="shared" si="47"/>
        <v>18867346.211836033</v>
      </c>
      <c r="AF88" s="329">
        <f t="shared" si="47"/>
        <v>19501736.306430589</v>
      </c>
      <c r="AG88" s="329">
        <f t="shared" si="47"/>
        <v>20155833.418499634</v>
      </c>
      <c r="AH88" s="329">
        <f t="shared" si="47"/>
        <v>20830160.872268483</v>
      </c>
      <c r="AI88" s="329">
        <f t="shared" si="47"/>
        <v>21525250.62418896</v>
      </c>
      <c r="AJ88" s="329">
        <f t="shared" si="47"/>
        <v>22241643.040453285</v>
      </c>
      <c r="AK88" s="329">
        <f t="shared" si="47"/>
        <v>22979886.639531817</v>
      </c>
      <c r="AL88" s="329">
        <f t="shared" si="47"/>
        <v>23740537.79714321</v>
      </c>
      <c r="AM88" s="329">
        <f t="shared" si="47"/>
        <v>24524160.41090741</v>
      </c>
      <c r="AN88" s="329">
        <f t="shared" si="47"/>
        <v>25331325.521765329</v>
      </c>
      <c r="AO88" s="329">
        <f t="shared" si="47"/>
        <v>26162610.889073014</v>
      </c>
      <c r="AP88" s="329">
        <f t="shared" si="47"/>
        <v>27018600.516092196</v>
      </c>
      <c r="AQ88" s="329">
        <f t="shared" si="47"/>
        <v>27899884.122403264</v>
      </c>
      <c r="AR88" s="329">
        <f t="shared" si="47"/>
        <v>28807056.559559997</v>
      </c>
      <c r="AS88" s="329">
        <f t="shared" si="47"/>
        <v>29740717.166087069</v>
      </c>
      <c r="AT88" s="329">
        <f t="shared" si="47"/>
        <v>30701469.05769138</v>
      </c>
      <c r="AU88" s="329">
        <f t="shared" si="47"/>
        <v>31689918.348315701</v>
      </c>
      <c r="AV88" s="329">
        <f t="shared" si="47"/>
        <v>32706673.297407135</v>
      </c>
      <c r="AW88" s="329">
        <f t="shared" si="47"/>
        <v>33752343.378503174</v>
      </c>
      <c r="AX88" s="329">
        <f t="shared" si="47"/>
        <v>34827538.263953976</v>
      </c>
      <c r="AY88" s="329">
        <f t="shared" si="47"/>
        <v>35932866.720299236</v>
      </c>
      <c r="AZ88" s="329">
        <f t="shared" si="47"/>
        <v>37068935.408502549</v>
      </c>
      <c r="BA88" s="329">
        <f t="shared" si="47"/>
        <v>38236347.582912989</v>
      </c>
      <c r="BB88" s="329">
        <f t="shared" si="47"/>
        <v>39435701.682472706</v>
      </c>
      <c r="BC88" s="329">
        <f t="shared" si="47"/>
        <v>40667589.807319567</v>
      </c>
      <c r="BD88" s="329">
        <f t="shared" si="47"/>
        <v>41932596.073544845</v>
      </c>
      <c r="BE88" s="329">
        <f t="shared" si="47"/>
        <v>43231294.838454969</v>
      </c>
      <c r="BF88" s="329">
        <f t="shared" si="47"/>
        <v>44564248.788254656</v>
      </c>
      <c r="BG88" s="329">
        <f t="shared" si="47"/>
        <v>45932006.879613541</v>
      </c>
      <c r="BH88" s="329">
        <f t="shared" si="47"/>
        <v>47335102.12609861</v>
      </c>
      <c r="BI88" s="329">
        <f t="shared" si="47"/>
        <v>48774049.21995078</v>
      </c>
      <c r="BJ88" s="329">
        <f t="shared" si="47"/>
        <v>50249341.979151577</v>
      </c>
      <c r="BK88" s="329">
        <f t="shared" si="47"/>
        <v>51761450.609166935</v>
      </c>
      <c r="BL88" s="329">
        <f t="shared" si="47"/>
        <v>53310818.768165737</v>
      </c>
      <c r="BM88" s="329">
        <f t="shared" si="47"/>
        <v>54897860.423891157</v>
      </c>
      <c r="BN88" s="329">
        <f t="shared" si="47"/>
        <v>0</v>
      </c>
      <c r="BO88" s="309"/>
      <c r="BP88" s="265"/>
    </row>
    <row r="89" spans="1:68" ht="15.75" outlineLevel="1" thickBot="1">
      <c r="A89" s="34"/>
      <c r="B89" s="481"/>
      <c r="C89" s="482"/>
      <c r="D89" s="310">
        <v>2029</v>
      </c>
      <c r="E89" s="331">
        <v>315.96179591836733</v>
      </c>
      <c r="F89" s="308"/>
      <c r="G89" s="487"/>
      <c r="H89" s="332" t="s">
        <v>776</v>
      </c>
      <c r="I89" s="327">
        <v>0.8</v>
      </c>
      <c r="J89" s="271"/>
      <c r="K89" s="271"/>
      <c r="L89" s="271"/>
      <c r="M89" s="271"/>
      <c r="N89" s="272">
        <f>K84*$I$89</f>
        <v>38658711.163907446</v>
      </c>
      <c r="O89" s="272">
        <f t="shared" ref="O89:BN89" si="48">L84*$I$89</f>
        <v>42665742.875140384</v>
      </c>
      <c r="P89" s="272">
        <f t="shared" si="48"/>
        <v>43679660.983117223</v>
      </c>
      <c r="Q89" s="272">
        <f t="shared" si="48"/>
        <v>45553518.439292952</v>
      </c>
      <c r="R89" s="272">
        <f t="shared" si="48"/>
        <v>47134939.127363116</v>
      </c>
      <c r="S89" s="272">
        <f t="shared" si="48"/>
        <v>48768208.559598863</v>
      </c>
      <c r="T89" s="272">
        <f t="shared" si="48"/>
        <v>50454864.89580103</v>
      </c>
      <c r="U89" s="272">
        <f t="shared" si="48"/>
        <v>52196482.846934177</v>
      </c>
      <c r="V89" s="272">
        <f t="shared" si="48"/>
        <v>53994673.980371669</v>
      </c>
      <c r="W89" s="272">
        <f t="shared" si="48"/>
        <v>55851086.98406177</v>
      </c>
      <c r="X89" s="272">
        <f t="shared" si="48"/>
        <v>57767407.885528259</v>
      </c>
      <c r="Y89" s="272">
        <f t="shared" si="48"/>
        <v>59745360.221344247</v>
      </c>
      <c r="Z89" s="272">
        <f t="shared" si="48"/>
        <v>61786705.15242663</v>
      </c>
      <c r="AA89" s="272">
        <f t="shared" si="48"/>
        <v>63893241.520190924</v>
      </c>
      <c r="AB89" s="272">
        <f t="shared" si="48"/>
        <v>66066805.838279821</v>
      </c>
      <c r="AC89" s="272">
        <f t="shared" si="48"/>
        <v>68309272.214234576</v>
      </c>
      <c r="AD89" s="272">
        <f t="shared" si="48"/>
        <v>70622552.195113406</v>
      </c>
      <c r="AE89" s="272">
        <f t="shared" si="48"/>
        <v>73008594.530675843</v>
      </c>
      <c r="AF89" s="272">
        <f t="shared" si="48"/>
        <v>75469384.84734413</v>
      </c>
      <c r="AG89" s="272">
        <f t="shared" si="48"/>
        <v>78006945.225722358</v>
      </c>
      <c r="AH89" s="272">
        <f t="shared" si="48"/>
        <v>80623333.673998535</v>
      </c>
      <c r="AI89" s="272">
        <f t="shared" si="48"/>
        <v>83320643.489073932</v>
      </c>
      <c r="AJ89" s="272">
        <f t="shared" si="48"/>
        <v>86101002.496755838</v>
      </c>
      <c r="AK89" s="272">
        <f t="shared" si="48"/>
        <v>88966572.16181314</v>
      </c>
      <c r="AL89" s="272">
        <f t="shared" si="48"/>
        <v>91919546.558127269</v>
      </c>
      <c r="AM89" s="272">
        <f t="shared" si="48"/>
        <v>94962151.188572839</v>
      </c>
      <c r="AN89" s="272">
        <f t="shared" si="48"/>
        <v>98096641.64362964</v>
      </c>
      <c r="AO89" s="272">
        <f t="shared" si="48"/>
        <v>101325302.08706132</v>
      </c>
      <c r="AP89" s="272">
        <f t="shared" si="48"/>
        <v>104650443.55629206</v>
      </c>
      <c r="AQ89" s="272">
        <f t="shared" si="48"/>
        <v>108074402.06436878</v>
      </c>
      <c r="AR89" s="272">
        <f t="shared" si="48"/>
        <v>111599536.48961306</v>
      </c>
      <c r="AS89" s="272">
        <f t="shared" si="48"/>
        <v>115228226.23823999</v>
      </c>
      <c r="AT89" s="272">
        <f t="shared" si="48"/>
        <v>118962868.66434827</v>
      </c>
      <c r="AU89" s="272">
        <f t="shared" si="48"/>
        <v>122805876.23076552</v>
      </c>
      <c r="AV89" s="272">
        <f t="shared" si="48"/>
        <v>126759673.3932628</v>
      </c>
      <c r="AW89" s="272">
        <f t="shared" si="48"/>
        <v>130826693.18962854</v>
      </c>
      <c r="AX89" s="272">
        <f t="shared" si="48"/>
        <v>135009373.51401269</v>
      </c>
      <c r="AY89" s="272">
        <f t="shared" si="48"/>
        <v>139310153.05581591</v>
      </c>
      <c r="AZ89" s="272">
        <f t="shared" si="48"/>
        <v>143731466.88119695</v>
      </c>
      <c r="BA89" s="272">
        <f t="shared" si="48"/>
        <v>148275741.6340102</v>
      </c>
      <c r="BB89" s="272">
        <f t="shared" si="48"/>
        <v>152945390.33165196</v>
      </c>
      <c r="BC89" s="272">
        <f t="shared" si="48"/>
        <v>157742806.72989082</v>
      </c>
      <c r="BD89" s="272">
        <f t="shared" si="48"/>
        <v>162670359.22927827</v>
      </c>
      <c r="BE89" s="272">
        <f t="shared" si="48"/>
        <v>167730384.29417938</v>
      </c>
      <c r="BF89" s="272">
        <f t="shared" si="48"/>
        <v>172925179.35381988</v>
      </c>
      <c r="BG89" s="272">
        <f t="shared" si="48"/>
        <v>178256995.15301862</v>
      </c>
      <c r="BH89" s="272">
        <f t="shared" si="48"/>
        <v>183728027.51845416</v>
      </c>
      <c r="BI89" s="272">
        <f t="shared" si="48"/>
        <v>189340408.50439444</v>
      </c>
      <c r="BJ89" s="272">
        <f t="shared" si="48"/>
        <v>195096196.87980312</v>
      </c>
      <c r="BK89" s="272">
        <f t="shared" si="48"/>
        <v>200997367.91660631</v>
      </c>
      <c r="BL89" s="272">
        <f t="shared" si="48"/>
        <v>207045802.43666774</v>
      </c>
      <c r="BM89" s="272">
        <f t="shared" si="48"/>
        <v>213243275.07266295</v>
      </c>
      <c r="BN89" s="272">
        <f t="shared" si="48"/>
        <v>219591441.69556463</v>
      </c>
      <c r="BO89" s="309"/>
      <c r="BP89" s="265"/>
    </row>
    <row r="90" spans="1:68" outlineLevel="1">
      <c r="A90" s="34"/>
      <c r="B90" s="481"/>
      <c r="C90" s="482"/>
      <c r="D90" s="310">
        <v>2030</v>
      </c>
      <c r="E90" s="331">
        <v>313.44269387755099</v>
      </c>
      <c r="F90" s="308"/>
      <c r="G90" s="333"/>
      <c r="H90" s="297" t="s">
        <v>777</v>
      </c>
      <c r="I90" s="274">
        <f>SUM(K90:BN90)</f>
        <v>73953162.356869459</v>
      </c>
      <c r="J90" s="328"/>
      <c r="K90" s="328"/>
      <c r="L90" s="328"/>
      <c r="M90" s="334">
        <f>(((M85+((M86+M87+M88+M89)*$E$98)))-(M75*0.5))*$E$76</f>
        <v>207307.33861645369</v>
      </c>
      <c r="N90" s="329">
        <f t="shared" ref="N90:BN90" si="49">(((N85+((N86+N87+N88+N89)*$E$98)))-(N75*0.5))*$E$76</f>
        <v>662346.72585861618</v>
      </c>
      <c r="O90" s="329">
        <f t="shared" si="49"/>
        <v>505207.35846092692</v>
      </c>
      <c r="P90" s="329">
        <f t="shared" si="49"/>
        <v>373867.79958409973</v>
      </c>
      <c r="Q90" s="329">
        <f t="shared" si="49"/>
        <v>330170.20488245779</v>
      </c>
      <c r="R90" s="329">
        <f t="shared" si="49"/>
        <v>141960.54105755364</v>
      </c>
      <c r="S90" s="329">
        <f t="shared" si="49"/>
        <v>516084.36634360236</v>
      </c>
      <c r="T90" s="329">
        <f t="shared" si="49"/>
        <v>418459.12860047974</v>
      </c>
      <c r="U90" s="329">
        <f t="shared" si="49"/>
        <v>298493.23419950402</v>
      </c>
      <c r="V90" s="329">
        <f t="shared" si="49"/>
        <v>1237364.5214170215</v>
      </c>
      <c r="W90" s="329">
        <f t="shared" si="49"/>
        <v>3487634.9980392354</v>
      </c>
      <c r="X90" s="329">
        <f t="shared" si="49"/>
        <v>3207083.9216652191</v>
      </c>
      <c r="Y90" s="329">
        <f t="shared" si="49"/>
        <v>1431646.743195958</v>
      </c>
      <c r="Z90" s="329">
        <f t="shared" si="49"/>
        <v>1509563.9552792816</v>
      </c>
      <c r="AA90" s="329">
        <f t="shared" si="49"/>
        <v>1585885.1837570609</v>
      </c>
      <c r="AB90" s="329">
        <f t="shared" si="49"/>
        <v>1659923.3058694745</v>
      </c>
      <c r="AC90" s="329">
        <f t="shared" si="49"/>
        <v>1730911.838743604</v>
      </c>
      <c r="AD90" s="329">
        <f t="shared" si="49"/>
        <v>1797998.1826014509</v>
      </c>
      <c r="AE90" s="329">
        <f t="shared" si="49"/>
        <v>1771882.3736249139</v>
      </c>
      <c r="AF90" s="329">
        <f t="shared" si="49"/>
        <v>1644563.8426290751</v>
      </c>
      <c r="AG90" s="329">
        <f t="shared" si="49"/>
        <v>1495874.9965477062</v>
      </c>
      <c r="AH90" s="329">
        <f t="shared" si="49"/>
        <v>1323696.0405140263</v>
      </c>
      <c r="AI90" s="329">
        <f t="shared" si="49"/>
        <v>1125734.7003685175</v>
      </c>
      <c r="AJ90" s="329">
        <f t="shared" si="49"/>
        <v>1080101.7910824928</v>
      </c>
      <c r="AK90" s="329">
        <f t="shared" si="49"/>
        <v>1198334.1690162125</v>
      </c>
      <c r="AL90" s="329">
        <f t="shared" si="49"/>
        <v>1312009.4496953322</v>
      </c>
      <c r="AM90" s="329">
        <f t="shared" si="49"/>
        <v>1419739.051345045</v>
      </c>
      <c r="AN90" s="329">
        <f t="shared" si="49"/>
        <v>1519981.7796511175</v>
      </c>
      <c r="AO90" s="329">
        <f t="shared" si="49"/>
        <v>1611031.1927679351</v>
      </c>
      <c r="AP90" s="329">
        <f t="shared" si="49"/>
        <v>1691002.0624156613</v>
      </c>
      <c r="AQ90" s="329">
        <f t="shared" si="49"/>
        <v>1772527.1285421757</v>
      </c>
      <c r="AR90" s="329">
        <f t="shared" si="49"/>
        <v>1854476.8348810982</v>
      </c>
      <c r="AS90" s="329">
        <f t="shared" si="49"/>
        <v>1920853.4568368162</v>
      </c>
      <c r="AT90" s="329">
        <f t="shared" si="49"/>
        <v>1969041.6713628815</v>
      </c>
      <c r="AU90" s="329">
        <f t="shared" si="49"/>
        <v>1996171.3280048005</v>
      </c>
      <c r="AV90" s="329">
        <f t="shared" si="49"/>
        <v>1999097.4802264904</v>
      </c>
      <c r="AW90" s="329">
        <f t="shared" si="49"/>
        <v>1974379.0335417299</v>
      </c>
      <c r="AX90" s="329">
        <f t="shared" si="49"/>
        <v>1918255.9220750465</v>
      </c>
      <c r="AY90" s="329">
        <f t="shared" si="49"/>
        <v>1826624.7198454316</v>
      </c>
      <c r="AZ90" s="329">
        <f t="shared" si="49"/>
        <v>1695012.5874270792</v>
      </c>
      <c r="BA90" s="329">
        <f t="shared" si="49"/>
        <v>1518549.4486769417</v>
      </c>
      <c r="BB90" s="329">
        <f t="shared" si="49"/>
        <v>1291938.285911215</v>
      </c>
      <c r="BC90" s="329">
        <f t="shared" si="49"/>
        <v>1009423.435242585</v>
      </c>
      <c r="BD90" s="329">
        <f t="shared" si="49"/>
        <v>664756.7567371917</v>
      </c>
      <c r="BE90" s="329">
        <f t="shared" si="49"/>
        <v>251161.54659347233</v>
      </c>
      <c r="BF90" s="329">
        <f t="shared" si="49"/>
        <v>218072.57558905505</v>
      </c>
      <c r="BG90" s="329">
        <f t="shared" si="49"/>
        <v>593486.47498486866</v>
      </c>
      <c r="BH90" s="329">
        <f t="shared" si="49"/>
        <v>950097.14195279032</v>
      </c>
      <c r="BI90" s="329">
        <f t="shared" si="49"/>
        <v>1282969.9401640936</v>
      </c>
      <c r="BJ90" s="329">
        <f t="shared" si="49"/>
        <v>1586652.1659345443</v>
      </c>
      <c r="BK90" s="329">
        <f t="shared" si="49"/>
        <v>1855131.5451939767</v>
      </c>
      <c r="BL90" s="329">
        <f t="shared" si="49"/>
        <v>2081791.8387114331</v>
      </c>
      <c r="BM90" s="329">
        <f t="shared" si="49"/>
        <v>2259365.3708986943</v>
      </c>
      <c r="BN90" s="329">
        <f t="shared" si="49"/>
        <v>1167464.8697049846</v>
      </c>
      <c r="BO90" s="257"/>
      <c r="BP90" s="253"/>
    </row>
    <row r="91" spans="1:68" outlineLevel="1">
      <c r="A91" s="34"/>
      <c r="B91" s="481"/>
      <c r="C91" s="482"/>
      <c r="D91" s="280" t="s">
        <v>778</v>
      </c>
      <c r="E91" s="335" t="s">
        <v>778</v>
      </c>
      <c r="F91" s="308"/>
      <c r="G91" s="333"/>
      <c r="H91" s="336" t="s">
        <v>779</v>
      </c>
      <c r="I91" s="337">
        <f>SUM(I84:I90)</f>
        <v>7305824966.8731556</v>
      </c>
      <c r="J91" s="329"/>
      <c r="K91" s="329"/>
      <c r="L91" s="329"/>
      <c r="M91" s="329"/>
      <c r="N91" s="329"/>
      <c r="O91" s="329"/>
      <c r="P91" s="329"/>
      <c r="Q91" s="329"/>
      <c r="R91" s="329"/>
      <c r="S91" s="329"/>
      <c r="T91" s="329"/>
      <c r="U91" s="329"/>
      <c r="V91" s="329"/>
      <c r="W91" s="329"/>
      <c r="X91" s="329"/>
      <c r="Y91" s="329"/>
      <c r="Z91" s="329"/>
      <c r="AA91" s="329"/>
      <c r="AB91" s="329"/>
      <c r="AC91" s="329"/>
      <c r="AD91" s="329"/>
      <c r="AE91" s="329"/>
      <c r="AF91" s="329"/>
      <c r="AG91" s="329"/>
      <c r="AH91" s="329"/>
      <c r="AI91" s="329"/>
      <c r="AJ91" s="329"/>
      <c r="AK91" s="329"/>
      <c r="AL91" s="329"/>
      <c r="AM91" s="329"/>
      <c r="AN91" s="329"/>
      <c r="AO91" s="329"/>
      <c r="AP91" s="329"/>
      <c r="AQ91" s="329"/>
      <c r="AR91" s="329"/>
      <c r="AS91" s="329"/>
      <c r="AT91" s="329"/>
      <c r="AU91" s="329"/>
      <c r="AV91" s="329"/>
      <c r="AW91" s="329"/>
      <c r="AX91" s="329"/>
      <c r="AY91" s="329"/>
      <c r="AZ91" s="329"/>
      <c r="BA91" s="329"/>
      <c r="BB91" s="329"/>
      <c r="BC91" s="329"/>
      <c r="BD91" s="329"/>
      <c r="BE91" s="329"/>
      <c r="BF91" s="329"/>
      <c r="BG91" s="329"/>
      <c r="BH91" s="329"/>
      <c r="BI91" s="329"/>
      <c r="BJ91" s="329"/>
      <c r="BK91" s="329"/>
      <c r="BL91" s="329"/>
      <c r="BM91" s="329"/>
      <c r="BN91" s="329"/>
      <c r="BO91" s="257"/>
      <c r="BP91" s="253"/>
    </row>
    <row r="92" spans="1:68" ht="14.45" customHeight="1">
      <c r="A92" s="34"/>
      <c r="B92" s="483"/>
      <c r="C92" s="484"/>
      <c r="D92" s="287">
        <v>2076</v>
      </c>
      <c r="E92" s="338">
        <v>197.6</v>
      </c>
      <c r="F92" s="308"/>
      <c r="G92" s="322"/>
      <c r="H92" s="339" t="s">
        <v>780</v>
      </c>
      <c r="I92" s="340"/>
      <c r="J92" s="325"/>
      <c r="K92" s="325"/>
      <c r="L92" s="325"/>
      <c r="M92" s="325">
        <f t="shared" ref="M92" si="50">M85+M86+M87+M88+M89+M90-M75</f>
        <v>9871985.1295933146</v>
      </c>
      <c r="N92" s="325">
        <f>N85+N86+N87+N88+N89+N90-N75</f>
        <v>21668996.834429227</v>
      </c>
      <c r="O92" s="325">
        <f t="shared" ref="O92:BM92" si="51">O85+O86+O87+O88+O89+O90-O75</f>
        <v>2389001.1282707155</v>
      </c>
      <c r="P92" s="325">
        <f t="shared" si="51"/>
        <v>15414600.917658359</v>
      </c>
      <c r="Q92" s="325">
        <f t="shared" si="51"/>
        <v>308119.63139462471</v>
      </c>
      <c r="R92" s="325">
        <f t="shared" si="51"/>
        <v>6452047.9519731253</v>
      </c>
      <c r="S92" s="325">
        <f t="shared" si="51"/>
        <v>18123913.633186422</v>
      </c>
      <c r="T92" s="325">
        <f t="shared" si="51"/>
        <v>1803129.5793524981</v>
      </c>
      <c r="U92" s="325">
        <f t="shared" si="51"/>
        <v>12411132.148996383</v>
      </c>
      <c r="V92" s="325">
        <f t="shared" si="51"/>
        <v>46512224.04687386</v>
      </c>
      <c r="W92" s="325">
        <f t="shared" si="51"/>
        <v>119569117.15346074</v>
      </c>
      <c r="X92" s="325">
        <f t="shared" si="51"/>
        <v>33152368.71063894</v>
      </c>
      <c r="Y92" s="325">
        <f t="shared" si="51"/>
        <v>35022715.94379048</v>
      </c>
      <c r="Z92" s="325">
        <f t="shared" si="51"/>
        <v>36862789.982550859</v>
      </c>
      <c r="AA92" s="325">
        <f t="shared" si="51"/>
        <v>38657136.40200159</v>
      </c>
      <c r="AB92" s="325">
        <f t="shared" si="51"/>
        <v>40388488.809204698</v>
      </c>
      <c r="AC92" s="325">
        <f t="shared" si="51"/>
        <v>42037613.646956325</v>
      </c>
      <c r="AD92" s="325">
        <f t="shared" si="51"/>
        <v>43583143.631283864</v>
      </c>
      <c r="AE92" s="325">
        <f t="shared" si="51"/>
        <v>40793977.605973423</v>
      </c>
      <c r="AF92" s="325">
        <f t="shared" si="51"/>
        <v>37520229.249666139</v>
      </c>
      <c r="AG92" s="325">
        <f t="shared" si="51"/>
        <v>33713407.823697686</v>
      </c>
      <c r="AH92" s="325">
        <f t="shared" si="51"/>
        <v>29321059.336351365</v>
      </c>
      <c r="AI92" s="325">
        <f t="shared" si="51"/>
        <v>24286479.577001661</v>
      </c>
      <c r="AJ92" s="325">
        <f t="shared" si="51"/>
        <v>27148018.068742499</v>
      </c>
      <c r="AK92" s="325">
        <f t="shared" si="51"/>
        <v>29916710.926204354</v>
      </c>
      <c r="AL92" s="325">
        <f t="shared" si="51"/>
        <v>32561240.234229058</v>
      </c>
      <c r="AM92" s="325">
        <f t="shared" si="51"/>
        <v>35046799.579122752</v>
      </c>
      <c r="AN92" s="325">
        <f t="shared" si="51"/>
        <v>37334803.629484877</v>
      </c>
      <c r="AO92" s="325">
        <f t="shared" si="51"/>
        <v>39382576.876473501</v>
      </c>
      <c r="AP92" s="325">
        <f t="shared" si="51"/>
        <v>41143020.17035526</v>
      </c>
      <c r="AQ92" s="325">
        <f t="shared" si="51"/>
        <v>43264804.326120526</v>
      </c>
      <c r="AR92" s="325">
        <f t="shared" si="51"/>
        <v>45045469.006713867</v>
      </c>
      <c r="AS92" s="325">
        <f t="shared" si="51"/>
        <v>46425662.158133</v>
      </c>
      <c r="AT92" s="325">
        <f t="shared" si="51"/>
        <v>47340194.028981954</v>
      </c>
      <c r="AU92" s="325">
        <f t="shared" si="51"/>
        <v>47717577.672206998</v>
      </c>
      <c r="AV92" s="325">
        <f t="shared" si="51"/>
        <v>47479537.534196198</v>
      </c>
      <c r="AW92" s="325">
        <f t="shared" si="51"/>
        <v>46540484.088703573</v>
      </c>
      <c r="AX92" s="325">
        <f t="shared" si="51"/>
        <v>44806952.349690646</v>
      </c>
      <c r="AY92" s="325">
        <f t="shared" si="51"/>
        <v>42177001.966678411</v>
      </c>
      <c r="AZ92" s="325">
        <f t="shared" si="51"/>
        <v>38539576.468164951</v>
      </c>
      <c r="BA92" s="325">
        <f t="shared" si="51"/>
        <v>33773819.072677106</v>
      </c>
      <c r="BB92" s="325">
        <f t="shared" si="51"/>
        <v>27748342.332638055</v>
      </c>
      <c r="BC92" s="325">
        <f t="shared" si="51"/>
        <v>20320448.712981433</v>
      </c>
      <c r="BD92" s="325">
        <f t="shared" si="51"/>
        <v>11335299.033834606</v>
      </c>
      <c r="BE92" s="325">
        <f t="shared" si="51"/>
        <v>625025.52410954237</v>
      </c>
      <c r="BF92" s="325">
        <f t="shared" si="51"/>
        <v>9759600.6919949055</v>
      </c>
      <c r="BG92" s="325">
        <f t="shared" si="51"/>
        <v>18502252.915151656</v>
      </c>
      <c r="BH92" s="325">
        <f t="shared" si="51"/>
        <v>26741417.278213263</v>
      </c>
      <c r="BI92" s="325">
        <f t="shared" si="51"/>
        <v>34353671.084519297</v>
      </c>
      <c r="BJ92" s="325">
        <f t="shared" si="51"/>
        <v>41202779.027081639</v>
      </c>
      <c r="BK92" s="325">
        <f t="shared" si="51"/>
        <v>47138671.641374677</v>
      </c>
      <c r="BL92" s="325">
        <f t="shared" si="51"/>
        <v>51996352.771296382</v>
      </c>
      <c r="BM92" s="325">
        <f t="shared" si="51"/>
        <v>55594731.522618383</v>
      </c>
      <c r="BN92" s="325">
        <f>BN85+BN86+BN87+BN88+BN89+BN90-BN75</f>
        <v>0</v>
      </c>
      <c r="BO92" s="257"/>
      <c r="BP92" s="253"/>
    </row>
    <row r="93" spans="1:68" s="34" customFormat="1" ht="14.45" customHeight="1">
      <c r="B93" s="341"/>
      <c r="C93" s="244"/>
      <c r="D93" s="244"/>
      <c r="E93" s="244"/>
      <c r="F93" s="308"/>
      <c r="G93" s="308"/>
      <c r="H93" s="308"/>
      <c r="I93" s="308"/>
      <c r="J93" s="308"/>
      <c r="K93" s="308"/>
      <c r="L93" s="308"/>
      <c r="M93" s="308"/>
      <c r="N93" s="308"/>
      <c r="O93" s="308"/>
      <c r="P93" s="308"/>
      <c r="Q93" s="308"/>
      <c r="R93" s="308"/>
      <c r="S93" s="308"/>
      <c r="T93" s="308"/>
      <c r="U93" s="308"/>
      <c r="V93" s="308"/>
      <c r="W93" s="308"/>
      <c r="X93" s="308"/>
      <c r="Y93" s="308"/>
      <c r="Z93" s="308"/>
      <c r="AA93" s="308"/>
      <c r="AB93" s="308"/>
      <c r="AC93" s="308"/>
      <c r="AD93" s="308"/>
      <c r="AE93" s="308"/>
      <c r="AF93" s="308"/>
      <c r="AG93" s="308"/>
      <c r="AH93" s="308"/>
      <c r="AI93" s="308"/>
      <c r="AJ93" s="308"/>
      <c r="AK93" s="308"/>
      <c r="AL93" s="308"/>
      <c r="AM93" s="308"/>
      <c r="AN93" s="308"/>
      <c r="AO93" s="308"/>
      <c r="AP93" s="308"/>
      <c r="AQ93" s="308"/>
      <c r="AR93" s="308"/>
      <c r="AS93" s="308"/>
      <c r="AT93" s="308"/>
      <c r="AU93" s="308"/>
      <c r="AV93" s="308"/>
      <c r="AW93" s="308"/>
      <c r="AX93" s="308"/>
      <c r="AY93" s="308"/>
      <c r="AZ93" s="308"/>
      <c r="BA93" s="308"/>
      <c r="BB93" s="308"/>
      <c r="BC93" s="308"/>
      <c r="BD93" s="308"/>
      <c r="BE93" s="308"/>
      <c r="BF93" s="308"/>
      <c r="BG93" s="308"/>
      <c r="BH93" s="308"/>
      <c r="BI93" s="308"/>
      <c r="BJ93" s="308"/>
      <c r="BK93" s="308"/>
      <c r="BL93" s="308"/>
      <c r="BM93" s="308"/>
      <c r="BN93" s="308"/>
      <c r="BO93" s="243"/>
      <c r="BP93" s="244"/>
    </row>
    <row r="94" spans="1:68" s="34" customFormat="1" ht="15" customHeight="1">
      <c r="B94" s="244"/>
      <c r="C94" s="342"/>
      <c r="D94" s="342"/>
      <c r="E94" s="342"/>
      <c r="F94" s="244"/>
      <c r="G94" s="244"/>
      <c r="H94" s="244"/>
      <c r="I94" s="244"/>
      <c r="J94" s="244"/>
      <c r="K94" s="244"/>
      <c r="L94" s="244"/>
      <c r="M94" s="244"/>
      <c r="N94" s="244"/>
      <c r="O94" s="244"/>
      <c r="P94" s="244"/>
      <c r="Q94" s="244"/>
      <c r="R94" s="244"/>
      <c r="S94" s="244"/>
      <c r="T94" s="244"/>
      <c r="U94" s="244"/>
      <c r="V94" s="244"/>
      <c r="W94" s="244"/>
      <c r="X94" s="244"/>
      <c r="Y94" s="244"/>
      <c r="Z94" s="244"/>
      <c r="AA94" s="244"/>
      <c r="AB94" s="244"/>
      <c r="AC94" s="244"/>
      <c r="AD94" s="244"/>
      <c r="AE94" s="244"/>
      <c r="AF94" s="244"/>
      <c r="AG94" s="244"/>
      <c r="AH94" s="244"/>
      <c r="AI94" s="244"/>
      <c r="AJ94" s="244"/>
      <c r="AK94" s="244"/>
      <c r="AL94" s="244"/>
      <c r="AM94" s="244"/>
      <c r="AN94" s="244"/>
      <c r="AO94" s="244"/>
      <c r="AP94" s="244"/>
      <c r="AQ94" s="244"/>
      <c r="AR94" s="244"/>
      <c r="AS94" s="244"/>
      <c r="AT94" s="244"/>
      <c r="AU94" s="244"/>
      <c r="AV94" s="244"/>
      <c r="AW94" s="244"/>
      <c r="AX94" s="244"/>
      <c r="AY94" s="244"/>
      <c r="AZ94" s="244"/>
      <c r="BA94" s="244"/>
      <c r="BB94" s="244"/>
      <c r="BC94" s="244"/>
      <c r="BD94" s="244"/>
      <c r="BE94" s="244"/>
      <c r="BF94" s="244"/>
      <c r="BG94" s="244"/>
      <c r="BH94" s="244"/>
      <c r="BI94" s="244"/>
      <c r="BJ94" s="244"/>
      <c r="BK94" s="244"/>
      <c r="BL94" s="244"/>
      <c r="BM94" s="244"/>
      <c r="BN94" s="244"/>
      <c r="BO94" s="243"/>
      <c r="BP94" s="244"/>
    </row>
    <row r="95" spans="1:68" s="34" customFormat="1" ht="15" customHeight="1">
      <c r="B95" s="453" t="s">
        <v>781</v>
      </c>
      <c r="C95" s="454"/>
      <c r="D95" s="454"/>
      <c r="E95" s="455"/>
      <c r="F95" s="244"/>
      <c r="G95" s="244"/>
      <c r="H95" s="244"/>
      <c r="I95" s="244"/>
      <c r="J95" s="244"/>
      <c r="K95" s="244"/>
      <c r="L95" s="244"/>
      <c r="M95" s="244"/>
      <c r="N95" s="244"/>
      <c r="O95" s="244"/>
      <c r="P95" s="244"/>
      <c r="Q95" s="244"/>
      <c r="R95" s="244"/>
      <c r="S95" s="244"/>
      <c r="T95" s="244"/>
      <c r="U95" s="244"/>
      <c r="V95" s="244"/>
      <c r="W95" s="244"/>
      <c r="X95" s="244"/>
      <c r="Y95" s="244"/>
      <c r="Z95" s="244"/>
      <c r="AA95" s="244"/>
      <c r="AB95" s="244"/>
      <c r="AC95" s="244"/>
      <c r="AD95" s="244"/>
      <c r="AE95" s="244"/>
      <c r="AF95" s="244"/>
      <c r="AG95" s="244"/>
      <c r="AH95" s="244"/>
      <c r="AI95" s="244"/>
      <c r="AJ95" s="244"/>
      <c r="AK95" s="244"/>
      <c r="AL95" s="244"/>
      <c r="AM95" s="244"/>
      <c r="AN95" s="244"/>
      <c r="AO95" s="244"/>
      <c r="AP95" s="244"/>
      <c r="AQ95" s="244"/>
      <c r="AR95" s="244"/>
      <c r="AS95" s="244"/>
      <c r="AT95" s="244"/>
      <c r="AU95" s="244"/>
      <c r="AV95" s="244"/>
      <c r="AW95" s="244"/>
      <c r="AX95" s="244"/>
      <c r="AY95" s="244"/>
      <c r="AZ95" s="244"/>
      <c r="BA95" s="244"/>
      <c r="BB95" s="244"/>
      <c r="BC95" s="244"/>
      <c r="BD95" s="244"/>
      <c r="BE95" s="244"/>
      <c r="BF95" s="244"/>
      <c r="BG95" s="244"/>
      <c r="BH95" s="244"/>
      <c r="BI95" s="244"/>
      <c r="BJ95" s="244"/>
      <c r="BK95" s="244"/>
      <c r="BL95" s="244"/>
      <c r="BM95" s="244"/>
      <c r="BN95" s="244"/>
      <c r="BO95" s="243"/>
      <c r="BP95" s="244"/>
    </row>
    <row r="96" spans="1:68" s="34" customFormat="1" ht="15" customHeight="1">
      <c r="B96" s="456"/>
      <c r="C96" s="457"/>
      <c r="D96" s="457"/>
      <c r="E96" s="458"/>
      <c r="F96" s="244"/>
      <c r="G96" s="244"/>
      <c r="H96" s="343"/>
      <c r="I96" s="244"/>
      <c r="J96" s="244"/>
      <c r="K96" s="244"/>
      <c r="L96" s="244"/>
      <c r="M96" s="244"/>
      <c r="N96" s="244"/>
      <c r="O96" s="244"/>
      <c r="P96" s="244"/>
      <c r="Q96" s="244"/>
      <c r="R96" s="244"/>
      <c r="S96" s="244"/>
      <c r="T96" s="244"/>
      <c r="U96" s="244"/>
      <c r="V96" s="244"/>
      <c r="W96" s="244"/>
      <c r="X96" s="244"/>
      <c r="Y96" s="244"/>
      <c r="Z96" s="244"/>
      <c r="AA96" s="244"/>
      <c r="AB96" s="244"/>
      <c r="AC96" s="244"/>
      <c r="AD96" s="244"/>
      <c r="AE96" s="244"/>
      <c r="AF96" s="244"/>
      <c r="AG96" s="244"/>
      <c r="AH96" s="244"/>
      <c r="AI96" s="244"/>
      <c r="AJ96" s="244"/>
      <c r="AK96" s="244"/>
      <c r="AL96" s="244"/>
      <c r="AM96" s="244"/>
      <c r="AN96" s="244"/>
      <c r="AO96" s="244"/>
      <c r="AP96" s="244"/>
      <c r="AQ96" s="244"/>
      <c r="AR96" s="244"/>
      <c r="AS96" s="244"/>
      <c r="AT96" s="244"/>
      <c r="AU96" s="244"/>
      <c r="AV96" s="244"/>
      <c r="AW96" s="244"/>
      <c r="AX96" s="244"/>
      <c r="AY96" s="244"/>
      <c r="AZ96" s="244"/>
      <c r="BA96" s="244"/>
      <c r="BB96" s="244"/>
      <c r="BC96" s="244"/>
      <c r="BD96" s="244"/>
      <c r="BE96" s="244"/>
      <c r="BF96" s="244"/>
      <c r="BG96" s="244"/>
      <c r="BH96" s="244"/>
      <c r="BI96" s="244"/>
      <c r="BJ96" s="244"/>
      <c r="BK96" s="244"/>
      <c r="BL96" s="244"/>
      <c r="BM96" s="244"/>
      <c r="BN96" s="244"/>
      <c r="BO96" s="243"/>
      <c r="BP96" s="244"/>
    </row>
    <row r="97" spans="1:68" s="34" customFormat="1" ht="15" customHeight="1">
      <c r="B97" s="456"/>
      <c r="C97" s="457"/>
      <c r="D97" s="457"/>
      <c r="E97" s="458"/>
      <c r="F97" s="244"/>
      <c r="G97" s="244"/>
      <c r="H97" s="343"/>
      <c r="I97" s="244"/>
      <c r="J97" s="244"/>
      <c r="K97" s="244"/>
      <c r="L97" s="244"/>
      <c r="M97" s="244"/>
      <c r="N97" s="244"/>
      <c r="O97" s="244"/>
      <c r="P97" s="244"/>
      <c r="Q97" s="244"/>
      <c r="R97" s="244"/>
      <c r="S97" s="244"/>
      <c r="T97" s="244"/>
      <c r="U97" s="244"/>
      <c r="V97" s="244"/>
      <c r="W97" s="244"/>
      <c r="X97" s="244"/>
      <c r="Y97" s="244"/>
      <c r="Z97" s="244"/>
      <c r="AA97" s="244"/>
      <c r="AB97" s="244"/>
      <c r="AC97" s="244"/>
      <c r="AD97" s="244"/>
      <c r="AE97" s="244"/>
      <c r="AF97" s="244"/>
      <c r="AG97" s="244"/>
      <c r="AH97" s="244"/>
      <c r="AI97" s="244"/>
      <c r="AJ97" s="244"/>
      <c r="AK97" s="244"/>
      <c r="AL97" s="244"/>
      <c r="AM97" s="244"/>
      <c r="AN97" s="244"/>
      <c r="AO97" s="244"/>
      <c r="AP97" s="244"/>
      <c r="AQ97" s="244"/>
      <c r="AR97" s="244"/>
      <c r="AS97" s="244"/>
      <c r="AT97" s="244"/>
      <c r="AU97" s="244"/>
      <c r="AV97" s="244"/>
      <c r="AW97" s="244"/>
      <c r="AX97" s="244"/>
      <c r="AY97" s="244"/>
      <c r="AZ97" s="244"/>
      <c r="BA97" s="244"/>
      <c r="BB97" s="244"/>
      <c r="BC97" s="244"/>
      <c r="BD97" s="244"/>
      <c r="BE97" s="244"/>
      <c r="BF97" s="244"/>
      <c r="BG97" s="244"/>
      <c r="BH97" s="244"/>
      <c r="BI97" s="244"/>
      <c r="BJ97" s="244"/>
      <c r="BK97" s="244"/>
      <c r="BL97" s="244"/>
      <c r="BM97" s="244"/>
      <c r="BN97" s="244"/>
      <c r="BO97" s="243"/>
      <c r="BP97" s="244"/>
    </row>
    <row r="98" spans="1:68" s="34" customFormat="1" ht="14.45" customHeight="1">
      <c r="B98" s="72" t="s">
        <v>782</v>
      </c>
      <c r="C98" s="70"/>
      <c r="D98" s="70"/>
      <c r="E98" s="71">
        <v>0.5</v>
      </c>
      <c r="H98" s="42"/>
      <c r="BO98" s="35"/>
    </row>
    <row r="99" spans="1:68" s="34" customFormat="1">
      <c r="G99" s="39"/>
      <c r="H99" s="43"/>
      <c r="I99" s="40"/>
      <c r="J99" s="39"/>
      <c r="K99" s="39"/>
      <c r="L99" s="39"/>
      <c r="M99" s="41"/>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35"/>
    </row>
    <row r="100" spans="1:68">
      <c r="A100" s="19" t="s">
        <v>783</v>
      </c>
      <c r="B100" s="20"/>
      <c r="C100" s="20"/>
      <c r="D100" s="20"/>
      <c r="E100" s="20"/>
      <c r="F100" s="20"/>
      <c r="M100" s="21"/>
      <c r="N100" s="21"/>
    </row>
  </sheetData>
  <sortState xmlns:xlrd2="http://schemas.microsoft.com/office/spreadsheetml/2017/richdata2" ref="B31:I50">
    <sortCondition ref="I31:I50"/>
    <sortCondition ref="B31:B50"/>
  </sortState>
  <mergeCells count="12">
    <mergeCell ref="B95:E97"/>
    <mergeCell ref="D3:F3"/>
    <mergeCell ref="B4:I9"/>
    <mergeCell ref="B11:I16"/>
    <mergeCell ref="E57:I58"/>
    <mergeCell ref="B74:E74"/>
    <mergeCell ref="B75:C76"/>
    <mergeCell ref="B81:C81"/>
    <mergeCell ref="B82:C82"/>
    <mergeCell ref="B83:C83"/>
    <mergeCell ref="B84:C92"/>
    <mergeCell ref="G86:G89"/>
  </mergeCells>
  <pageMargins left="0.7" right="0.7" top="0.75" bottom="0.75"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A4193-179D-461C-823A-008F88FAF81E}">
  <dimension ref="A1:U54"/>
  <sheetViews>
    <sheetView topLeftCell="E1" workbookViewId="0">
      <selection activeCell="J8" sqref="J8"/>
    </sheetView>
  </sheetViews>
  <sheetFormatPr defaultRowHeight="15" outlineLevelCol="1"/>
  <cols>
    <col min="1" max="1" width="60.7109375" style="76" customWidth="1"/>
    <col min="2" max="2" width="50.7109375" customWidth="1"/>
    <col min="3" max="3" width="14.28515625" hidden="1" customWidth="1"/>
    <col min="4" max="4" width="15.7109375" customWidth="1"/>
    <col min="5" max="7" width="15.7109375" customWidth="1" outlineLevel="1"/>
    <col min="8" max="11" width="15.7109375" customWidth="1"/>
    <col min="12" max="12" width="15.7109375" style="1" customWidth="1"/>
    <col min="13" max="21" width="15.7109375" customWidth="1"/>
  </cols>
  <sheetData>
    <row r="1" spans="1:21" ht="15.75">
      <c r="A1" s="88" t="s">
        <v>784</v>
      </c>
    </row>
    <row r="2" spans="1:21">
      <c r="A2" s="344" t="s">
        <v>785</v>
      </c>
    </row>
    <row r="3" spans="1:21" ht="15" customHeight="1">
      <c r="A3" s="465" t="s">
        <v>786</v>
      </c>
      <c r="B3" s="465"/>
      <c r="C3" s="69"/>
      <c r="D3" s="69"/>
    </row>
    <row r="4" spans="1:21">
      <c r="A4" s="465"/>
      <c r="B4" s="465"/>
      <c r="C4" s="69"/>
      <c r="D4" s="69"/>
    </row>
    <row r="5" spans="1:21">
      <c r="A5" s="465"/>
      <c r="B5" s="465"/>
      <c r="C5" s="69"/>
      <c r="D5" s="69"/>
    </row>
    <row r="6" spans="1:21">
      <c r="A6" s="465"/>
      <c r="B6" s="465"/>
      <c r="C6" s="69"/>
      <c r="D6" s="69"/>
    </row>
    <row r="7" spans="1:21">
      <c r="A7" s="465"/>
      <c r="B7" s="465"/>
      <c r="C7" s="69"/>
      <c r="D7" s="69"/>
    </row>
    <row r="8" spans="1:21">
      <c r="A8" s="488" t="s">
        <v>787</v>
      </c>
      <c r="B8" s="488"/>
      <c r="C8" s="86"/>
      <c r="D8" s="69"/>
    </row>
    <row r="9" spans="1:21">
      <c r="A9" s="489" t="s">
        <v>788</v>
      </c>
      <c r="B9" s="489"/>
      <c r="C9" s="87"/>
      <c r="D9" s="69"/>
    </row>
    <row r="10" spans="1:21" ht="15.75" thickBot="1"/>
    <row r="11" spans="1:21" s="137" customFormat="1" ht="12">
      <c r="A11" s="345" t="s">
        <v>789</v>
      </c>
      <c r="D11" s="346" t="s">
        <v>790</v>
      </c>
      <c r="E11" s="229"/>
      <c r="F11" s="229"/>
      <c r="G11" s="229"/>
      <c r="H11" s="229">
        <v>0</v>
      </c>
      <c r="I11" s="229">
        <v>1</v>
      </c>
      <c r="J11" s="229">
        <v>2</v>
      </c>
      <c r="K11" s="229">
        <v>3</v>
      </c>
      <c r="L11" s="229">
        <v>4</v>
      </c>
      <c r="M11" s="229">
        <v>5</v>
      </c>
      <c r="N11" s="229">
        <v>6</v>
      </c>
      <c r="O11" s="229">
        <v>7</v>
      </c>
      <c r="P11" s="229">
        <v>8</v>
      </c>
      <c r="Q11" s="229">
        <v>9</v>
      </c>
      <c r="R11" s="229">
        <v>10</v>
      </c>
      <c r="S11" s="229">
        <v>11</v>
      </c>
      <c r="T11" s="229">
        <v>12</v>
      </c>
      <c r="U11" s="229">
        <v>13</v>
      </c>
    </row>
    <row r="12" spans="1:21" s="137" customFormat="1" ht="12">
      <c r="A12" s="347">
        <f>'Tab 7 - Financial Model'!C3</f>
        <v>156386.37202227931</v>
      </c>
      <c r="D12" s="346" t="s">
        <v>761</v>
      </c>
      <c r="E12" s="229">
        <v>2020</v>
      </c>
      <c r="F12" s="229">
        <v>2021</v>
      </c>
      <c r="G12" s="229">
        <v>2022</v>
      </c>
      <c r="H12" s="229">
        <v>2023</v>
      </c>
      <c r="I12" s="229">
        <v>2024</v>
      </c>
      <c r="J12" s="229">
        <v>2025</v>
      </c>
      <c r="K12" s="229">
        <v>2026</v>
      </c>
      <c r="L12" s="229">
        <v>2027</v>
      </c>
      <c r="M12" s="229">
        <v>2028</v>
      </c>
      <c r="N12" s="229">
        <v>2029</v>
      </c>
      <c r="O12" s="229">
        <v>2030</v>
      </c>
      <c r="P12" s="229">
        <v>2031</v>
      </c>
      <c r="Q12" s="229">
        <v>2032</v>
      </c>
      <c r="R12" s="229">
        <v>2033</v>
      </c>
      <c r="S12" s="229">
        <v>2034</v>
      </c>
      <c r="T12" s="229">
        <v>2035</v>
      </c>
      <c r="U12" s="229">
        <v>2036</v>
      </c>
    </row>
    <row r="13" spans="1:21" s="137" customFormat="1" ht="12">
      <c r="A13" s="348"/>
      <c r="B13" s="220"/>
      <c r="C13" s="220"/>
      <c r="D13" s="220"/>
      <c r="E13" s="220"/>
      <c r="F13" s="220"/>
      <c r="G13" s="220"/>
      <c r="H13" s="220"/>
      <c r="I13" s="220"/>
      <c r="J13" s="220"/>
      <c r="K13" s="220"/>
      <c r="L13" s="349"/>
      <c r="M13" s="220"/>
      <c r="N13" s="220"/>
      <c r="O13" s="220"/>
      <c r="P13" s="220"/>
      <c r="Q13" s="220"/>
      <c r="R13" s="220"/>
      <c r="S13" s="220"/>
    </row>
    <row r="14" spans="1:21" s="137" customFormat="1" ht="12">
      <c r="A14" s="350" t="s">
        <v>53</v>
      </c>
      <c r="B14" s="351"/>
      <c r="C14" s="351"/>
      <c r="D14" s="351"/>
      <c r="E14" s="351"/>
      <c r="F14" s="351"/>
      <c r="G14" s="351"/>
      <c r="H14" s="351"/>
      <c r="I14" s="351"/>
      <c r="J14" s="351"/>
      <c r="K14" s="351"/>
      <c r="L14" s="352"/>
      <c r="M14" s="351"/>
      <c r="N14" s="351"/>
      <c r="O14" s="351"/>
      <c r="P14" s="351"/>
      <c r="Q14" s="351"/>
      <c r="R14" s="351"/>
      <c r="S14" s="351"/>
      <c r="T14" s="351"/>
      <c r="U14" s="351"/>
    </row>
    <row r="15" spans="1:21" s="137" customFormat="1" ht="15" customHeight="1">
      <c r="A15" s="353" t="s">
        <v>791</v>
      </c>
      <c r="B15" s="354" t="s">
        <v>792</v>
      </c>
      <c r="C15" s="355"/>
      <c r="D15" s="355"/>
      <c r="E15" s="356"/>
      <c r="F15" s="356"/>
      <c r="G15" s="356"/>
      <c r="H15" s="357">
        <v>58677108.799999997</v>
      </c>
      <c r="I15" s="357">
        <v>24313790.199999999</v>
      </c>
      <c r="J15" s="356"/>
      <c r="K15" s="356"/>
      <c r="L15" s="356"/>
      <c r="M15" s="356"/>
      <c r="N15" s="356"/>
      <c r="O15" s="356"/>
      <c r="P15" s="356"/>
      <c r="Q15" s="356"/>
      <c r="R15" s="356"/>
      <c r="S15" s="356"/>
      <c r="T15" s="356"/>
      <c r="U15" s="356"/>
    </row>
    <row r="16" spans="1:21" s="137" customFormat="1" ht="15" customHeight="1">
      <c r="A16" s="128"/>
      <c r="B16" s="358"/>
      <c r="E16" s="359"/>
      <c r="F16" s="359"/>
      <c r="G16" s="359"/>
      <c r="H16" s="360"/>
      <c r="I16" s="360"/>
      <c r="J16" s="359"/>
      <c r="K16" s="359"/>
      <c r="L16" s="359"/>
      <c r="M16" s="359"/>
      <c r="N16" s="359"/>
      <c r="O16" s="359"/>
      <c r="P16" s="359"/>
      <c r="Q16" s="359"/>
      <c r="R16" s="359"/>
      <c r="S16" s="359"/>
    </row>
    <row r="17" spans="1:21" s="137" customFormat="1" ht="15" customHeight="1">
      <c r="A17" s="490" t="s">
        <v>793</v>
      </c>
      <c r="B17" s="361" t="s">
        <v>794</v>
      </c>
      <c r="C17" s="362" t="s">
        <v>130</v>
      </c>
      <c r="D17" s="362"/>
      <c r="E17" s="363"/>
      <c r="F17" s="363"/>
      <c r="G17" s="363"/>
      <c r="H17" s="363"/>
      <c r="I17" s="363"/>
      <c r="J17" s="364"/>
      <c r="K17" s="364"/>
      <c r="L17" s="364">
        <f>SUMIFS('Tab 7 - Financial Model'!$D$20:$D$55,'Tab 7 - Financial Model'!$I$20:$I$55,'Tab 8 - Bylaw Continuity'!L$11,'Tab 7 - Financial Model'!$E$20:$E$55,'Tab 8 - Bylaw Continuity'!$C17)*(1+'Tab 7 - Financial Model'!$E$75)^'Tab 8 - Bylaw Continuity'!L$11</f>
        <v>49381118.07696595</v>
      </c>
      <c r="M17" s="364">
        <f>SUMIFS('Tab 7 - Financial Model'!$D$20:$D$55,'Tab 7 - Financial Model'!$I$20:$I$55,'Tab 8 - Bylaw Continuity'!M$11,'Tab 7 - Financial Model'!$E$20:$E$55,'Tab 8 - Bylaw Continuity'!$C17)*(1+'Tab 7 - Financial Model'!$E$75)^'Tab 8 - Bylaw Continuity'!M$11</f>
        <v>144147075.02070555</v>
      </c>
      <c r="N17" s="364">
        <f>SUMIFS('Tab 7 - Financial Model'!$D$20:$D$55,'Tab 7 - Financial Model'!$I$20:$I$55,'Tab 8 - Bylaw Continuity'!N$11,'Tab 7 - Financial Model'!$E$20:$E$55,'Tab 8 - Bylaw Continuity'!$C17)*(1+'Tab 7 - Financial Model'!$E$75)^'Tab 8 - Bylaw Continuity'!N$11</f>
        <v>38160487.969141498</v>
      </c>
      <c r="O17" s="364">
        <f>SUMIFS('Tab 7 - Financial Model'!$D$20:$D$55,'Tab 7 - Financial Model'!$I$20:$I$55,'Tab 8 - Bylaw Continuity'!O$11,'Tab 7 - Financial Model'!$E$20:$E$55,'Tab 8 - Bylaw Continuity'!$C17)*(1+'Tab 7 - Financial Model'!$E$75)^'Tab 8 - Bylaw Continuity'!O$11</f>
        <v>30572379.908693809</v>
      </c>
      <c r="P17" s="364">
        <f>SUMIFS('Tab 7 - Financial Model'!$D$20:$D$55,'Tab 7 - Financial Model'!$I$20:$I$55,'Tab 8 - Bylaw Continuity'!P$11,'Tab 7 - Financial Model'!$E$20:$E$55,'Tab 8 - Bylaw Continuity'!$C17)*(1+'Tab 7 - Financial Model'!$E$75)^'Tab 8 - Bylaw Continuity'!P$11</f>
        <v>67441160.647269234</v>
      </c>
      <c r="Q17" s="364">
        <f>SUMIFS('Tab 7 - Financial Model'!$D$20:$D$55,'Tab 7 - Financial Model'!$I$20:$I$55,'Tab 8 - Bylaw Continuity'!Q$11,'Tab 7 - Financial Model'!$E$20:$E$55,'Tab 8 - Bylaw Continuity'!$C17)*(1+'Tab 7 - Financial Model'!$E$75)^'Tab 8 - Bylaw Continuity'!Q$11</f>
        <v>98676116.834340721</v>
      </c>
      <c r="R17" s="364">
        <f>SUMIFS('Tab 7 - Financial Model'!$D$20:$D$55,'Tab 7 - Financial Model'!$I$20:$I$55,'Tab 8 - Bylaw Continuity'!R$11,'Tab 7 - Financial Model'!$E$20:$E$55,'Tab 8 - Bylaw Continuity'!$C17)*(1+'Tab 7 - Financial Model'!$E$75)^'Tab 8 - Bylaw Continuity'!R$11</f>
        <v>157648779.54807264</v>
      </c>
      <c r="S17" s="364">
        <f>SUMIFS('Tab 7 - Financial Model'!$D$20:$D$55,'Tab 7 - Financial Model'!$I$20:$I$55,'Tab 8 - Bylaw Continuity'!S$11,'Tab 7 - Financial Model'!$E$20:$E$55,'Tab 8 - Bylaw Continuity'!$C17)*(1+'Tab 7 - Financial Model'!$E$75)^'Tab 8 - Bylaw Continuity'!S$11</f>
        <v>108812656.20153777</v>
      </c>
      <c r="T17" s="364">
        <f>SUMIFS('Tab 7 - Financial Model'!$D$20:$D$55,'Tab 7 - Financial Model'!$I$20:$I$55,'Tab 8 - Bylaw Continuity'!T$11,'Tab 7 - Financial Model'!$E$20:$E$55,'Tab 8 - Bylaw Continuity'!$C17)*(1+'Tab 7 - Financial Model'!$E$75)^'Tab 8 - Bylaw Continuity'!T$11</f>
        <v>59328105.649786271</v>
      </c>
      <c r="U17" s="364">
        <f>SUMIFS('Tab 7 - Financial Model'!$D$20:$D$55,'Tab 7 - Financial Model'!$I$20:$I$55,'Tab 8 - Bylaw Continuity'!U$11,'Tab 7 - Financial Model'!$E$20:$E$55,'Tab 8 - Bylaw Continuity'!$C17)*(1+'Tab 7 - Financial Model'!$E$75)^'Tab 8 - Bylaw Continuity'!U$11</f>
        <v>1421769.836731202</v>
      </c>
    </row>
    <row r="18" spans="1:21" s="137" customFormat="1" ht="15" customHeight="1">
      <c r="A18" s="491"/>
      <c r="B18" s="365" t="s">
        <v>795</v>
      </c>
      <c r="C18" s="366"/>
      <c r="D18" s="367">
        <f>'Tab 6 - Benefit Allocation'!B20</f>
        <v>0.50900000000000001</v>
      </c>
      <c r="E18" s="368"/>
      <c r="F18" s="368"/>
      <c r="G18" s="368"/>
      <c r="H18" s="368">
        <v>0</v>
      </c>
      <c r="I18" s="368">
        <v>0</v>
      </c>
      <c r="J18" s="369">
        <v>0</v>
      </c>
      <c r="K18" s="369">
        <v>0</v>
      </c>
      <c r="L18" s="369">
        <f t="shared" ref="L18:S18" si="0">$D$18*L17</f>
        <v>25134989.10117567</v>
      </c>
      <c r="M18" s="369">
        <f t="shared" si="0"/>
        <v>73370861.185539126</v>
      </c>
      <c r="N18" s="369">
        <f t="shared" si="0"/>
        <v>19423688.376293022</v>
      </c>
      <c r="O18" s="369">
        <f t="shared" si="0"/>
        <v>15561341.373525148</v>
      </c>
      <c r="P18" s="369">
        <f t="shared" si="0"/>
        <v>34327550.769460037</v>
      </c>
      <c r="Q18" s="369">
        <f t="shared" si="0"/>
        <v>50226143.468679428</v>
      </c>
      <c r="R18" s="369">
        <f t="shared" si="0"/>
        <v>80243228.789968967</v>
      </c>
      <c r="S18" s="369">
        <f t="shared" si="0"/>
        <v>55385642.00658273</v>
      </c>
      <c r="T18" s="369">
        <f t="shared" ref="T18:U18" si="1">$D$18*T17</f>
        <v>30198005.775741212</v>
      </c>
      <c r="U18" s="369">
        <f t="shared" si="1"/>
        <v>723680.84689618181</v>
      </c>
    </row>
    <row r="19" spans="1:21" s="137" customFormat="1" ht="15" customHeight="1">
      <c r="A19" s="491"/>
      <c r="B19" s="370" t="s">
        <v>796</v>
      </c>
      <c r="C19" s="351"/>
      <c r="D19" s="351"/>
      <c r="E19" s="371"/>
      <c r="F19" s="371"/>
      <c r="G19" s="371"/>
      <c r="H19" s="372"/>
      <c r="I19" s="372"/>
      <c r="J19" s="373">
        <v>0</v>
      </c>
      <c r="K19" s="373">
        <v>0</v>
      </c>
      <c r="L19" s="372">
        <f t="shared" ref="L19:S19" si="2">L17-L18</f>
        <v>24246128.975790281</v>
      </c>
      <c r="M19" s="372">
        <f t="shared" si="2"/>
        <v>70776213.835166425</v>
      </c>
      <c r="N19" s="372">
        <f t="shared" si="2"/>
        <v>18736799.592848476</v>
      </c>
      <c r="O19" s="372">
        <f t="shared" si="2"/>
        <v>15011038.535168661</v>
      </c>
      <c r="P19" s="372">
        <f t="shared" si="2"/>
        <v>33113609.877809197</v>
      </c>
      <c r="Q19" s="372">
        <f t="shared" si="2"/>
        <v>48449973.365661293</v>
      </c>
      <c r="R19" s="372">
        <f t="shared" si="2"/>
        <v>77405550.758103669</v>
      </c>
      <c r="S19" s="372">
        <f t="shared" si="2"/>
        <v>53427014.194955043</v>
      </c>
      <c r="T19" s="372">
        <f t="shared" ref="T19:U19" si="3">T17-T18</f>
        <v>29130099.874045059</v>
      </c>
      <c r="U19" s="372">
        <f t="shared" si="3"/>
        <v>698088.98983502015</v>
      </c>
    </row>
    <row r="20" spans="1:21" s="137" customFormat="1" ht="15" customHeight="1">
      <c r="A20" s="491"/>
      <c r="B20" s="370" t="s">
        <v>797</v>
      </c>
      <c r="C20" s="351"/>
      <c r="D20" s="351"/>
      <c r="E20" s="371"/>
      <c r="F20" s="371"/>
      <c r="G20" s="371"/>
      <c r="H20" s="372"/>
      <c r="I20" s="372"/>
      <c r="J20" s="373"/>
      <c r="K20" s="373"/>
      <c r="L20" s="372">
        <f>MAX(SUMIFS('Tab 7 - Financial Model'!$D$20:$D$55,'Tab 7 - Financial Model'!$I$20:$I$55,'Tab 8 - Bylaw Continuity'!L$11,'Tab 7 - Financial Model'!$E$20:$E$55,'Tab 8 - Bylaw Continuity'!$C17,'Tab 7 - Financial Model'!$C$20:$C$55,"N")*(1+'Tab 7 - Financial Model'!$E$75)^'Tab 8 - Bylaw Continuity'!L$11-L18,0)</f>
        <v>24246128.975790281</v>
      </c>
      <c r="M20" s="372">
        <f>MAX(SUMIFS('Tab 7 - Financial Model'!$D$20:$D$55,'Tab 7 - Financial Model'!$I$20:$I$55,'Tab 8 - Bylaw Continuity'!M$11,'Tab 7 - Financial Model'!$E$20:$E$55,'Tab 8 - Bylaw Continuity'!$C17,'Tab 7 - Financial Model'!$C$20:$C$55,"N")*(1+'Tab 7 - Financial Model'!$E$75)^'Tab 8 - Bylaw Continuity'!M$11-M18,0)</f>
        <v>70776213.835166425</v>
      </c>
      <c r="N20" s="372">
        <f>MAX(SUMIFS('Tab 7 - Financial Model'!$D$20:$D$55,'Tab 7 - Financial Model'!$I$20:$I$55,'Tab 8 - Bylaw Continuity'!N$11,'Tab 7 - Financial Model'!$E$20:$E$55,'Tab 8 - Bylaw Continuity'!$C17,'Tab 7 - Financial Model'!$C$20:$C$55,"N")*(1+'Tab 7 - Financial Model'!$E$75)^'Tab 8 - Bylaw Continuity'!N$11-N18,0)</f>
        <v>18736799.592848476</v>
      </c>
      <c r="O20" s="372">
        <f>MAX(SUMIFS('Tab 7 - Financial Model'!$D$20:$D$55,'Tab 7 - Financial Model'!$I$20:$I$55,'Tab 8 - Bylaw Continuity'!O$11,'Tab 7 - Financial Model'!$E$20:$E$55,'Tab 8 - Bylaw Continuity'!$C17,'Tab 7 - Financial Model'!$C$20:$C$55,"N")*(1+'Tab 7 - Financial Model'!$E$75)^'Tab 8 - Bylaw Continuity'!O$11-O18,0)</f>
        <v>0</v>
      </c>
      <c r="P20" s="372">
        <f>MAX(SUMIFS('Tab 7 - Financial Model'!$D$20:$D$55,'Tab 7 - Financial Model'!$I$20:$I$55,'Tab 8 - Bylaw Continuity'!P$11,'Tab 7 - Financial Model'!$E$20:$E$55,'Tab 8 - Bylaw Continuity'!$C17,'Tab 7 - Financial Model'!$C$20:$C$55,"N")*(1+'Tab 7 - Financial Model'!$E$75)^'Tab 8 - Bylaw Continuity'!P$11-P18,0)</f>
        <v>0</v>
      </c>
      <c r="Q20" s="372">
        <f>MAX(SUMIFS('Tab 7 - Financial Model'!$D$20:$D$55,'Tab 7 - Financial Model'!$I$20:$I$55,'Tab 8 - Bylaw Continuity'!Q$11,'Tab 7 - Financial Model'!$E$20:$E$55,'Tab 8 - Bylaw Continuity'!$C17,'Tab 7 - Financial Model'!$C$20:$C$55,"N")*(1+'Tab 7 - Financial Model'!$E$75)^'Tab 8 - Bylaw Continuity'!Q$11-Q18,0)</f>
        <v>0</v>
      </c>
      <c r="R20" s="372">
        <f>MAX(SUMIFS('Tab 7 - Financial Model'!$D$20:$D$55,'Tab 7 - Financial Model'!$I$20:$I$55,'Tab 8 - Bylaw Continuity'!R$11,'Tab 7 - Financial Model'!$E$20:$E$55,'Tab 8 - Bylaw Continuity'!$C17,'Tab 7 - Financial Model'!$C$20:$C$55,"N")*(1+'Tab 7 - Financial Model'!$E$75)^'Tab 8 - Bylaw Continuity'!R$11-R18,0)</f>
        <v>6328553.6669978797</v>
      </c>
      <c r="S20" s="372">
        <f>MAX(SUMIFS('Tab 7 - Financial Model'!$D$20:$D$55,'Tab 7 - Financial Model'!$I$20:$I$55,'Tab 8 - Bylaw Continuity'!S$11,'Tab 7 - Financial Model'!$E$20:$E$55,'Tab 8 - Bylaw Continuity'!$C17,'Tab 7 - Financial Model'!$C$20:$C$55,"N")*(1+'Tab 7 - Financial Model'!$E$75)^'Tab 8 - Bylaw Continuity'!S$11-S18,0)</f>
        <v>53427014.194955043</v>
      </c>
      <c r="T20" s="372">
        <f>MAX(SUMIFS('Tab 7 - Financial Model'!$D$20:$D$55,'Tab 7 - Financial Model'!$I$20:$I$55,'Tab 8 - Bylaw Continuity'!T$11,'Tab 7 - Financial Model'!$E$20:$E$55,'Tab 8 - Bylaw Continuity'!$C17,'Tab 7 - Financial Model'!$C$20:$C$55,"N")*(1+'Tab 7 - Financial Model'!$E$75)^'Tab 8 - Bylaw Continuity'!T$11-T18,0)</f>
        <v>29130099.874045059</v>
      </c>
      <c r="U20" s="372">
        <f>MAX(SUMIFS('Tab 7 - Financial Model'!$D$20:$D$55,'Tab 7 - Financial Model'!$I$20:$I$55,'Tab 8 - Bylaw Continuity'!U$11,'Tab 7 - Financial Model'!$E$20:$E$55,'Tab 8 - Bylaw Continuity'!$C17,'Tab 7 - Financial Model'!$C$20:$C$55,"N")*(1+'Tab 7 - Financial Model'!$E$75)^'Tab 8 - Bylaw Continuity'!U$11-U18,0)</f>
        <v>698088.98983502015</v>
      </c>
    </row>
    <row r="21" spans="1:21" s="137" customFormat="1" ht="15" customHeight="1">
      <c r="A21" s="491"/>
      <c r="B21" s="374" t="s">
        <v>798</v>
      </c>
      <c r="C21" s="375"/>
      <c r="D21" s="375"/>
      <c r="E21" s="376"/>
      <c r="F21" s="376"/>
      <c r="G21" s="376"/>
      <c r="H21" s="376">
        <f>H15</f>
        <v>58677108.799999997</v>
      </c>
      <c r="I21" s="376">
        <f>I15</f>
        <v>24313790.199999999</v>
      </c>
      <c r="J21" s="377">
        <v>0</v>
      </c>
      <c r="K21" s="377">
        <v>0</v>
      </c>
      <c r="L21" s="376">
        <f>IF(L39=0,0,IF(K50&gt;L20,L20,K50))</f>
        <v>24246128.975790281</v>
      </c>
      <c r="M21" s="376">
        <f t="shared" ref="M21:R21" si="4">IF(M39=0,0,IF(L50&gt;M20,M20,L50))</f>
        <v>70776213.835166425</v>
      </c>
      <c r="N21" s="376">
        <f t="shared" si="4"/>
        <v>18736799.592848476</v>
      </c>
      <c r="O21" s="376">
        <f t="shared" si="4"/>
        <v>0</v>
      </c>
      <c r="P21" s="376">
        <f t="shared" si="4"/>
        <v>0</v>
      </c>
      <c r="Q21" s="376">
        <f t="shared" si="4"/>
        <v>0</v>
      </c>
      <c r="R21" s="376">
        <f t="shared" si="4"/>
        <v>6328553.6669978797</v>
      </c>
      <c r="S21" s="376">
        <f>IF(S39=0,0,IF(R50&gt;S20,S20,R50))</f>
        <v>53427014.194955043</v>
      </c>
      <c r="T21" s="376">
        <f>IF(T39=0,0,IF(S50&gt;T20,T20,S50+T47))</f>
        <v>29130099.874045059</v>
      </c>
      <c r="U21" s="376">
        <f t="shared" ref="U21" si="5">IF(U39=0,0,IF(U39&gt;U20,U20,U39))</f>
        <v>698088.98983502015</v>
      </c>
    </row>
    <row r="22" spans="1:21" s="137" customFormat="1" ht="15" customHeight="1">
      <c r="A22" s="492"/>
      <c r="B22" s="378" t="s">
        <v>799</v>
      </c>
      <c r="C22" s="144"/>
      <c r="D22" s="144"/>
      <c r="E22" s="379"/>
      <c r="F22" s="379"/>
      <c r="G22" s="379"/>
      <c r="H22" s="379"/>
      <c r="I22" s="379"/>
      <c r="J22" s="380">
        <v>0</v>
      </c>
      <c r="K22" s="380">
        <v>0</v>
      </c>
      <c r="L22" s="379">
        <f>L17-L18-L21</f>
        <v>0</v>
      </c>
      <c r="M22" s="379">
        <f t="shared" ref="M22:S22" si="6">M17-M18-M21</f>
        <v>0</v>
      </c>
      <c r="N22" s="379">
        <f t="shared" si="6"/>
        <v>0</v>
      </c>
      <c r="O22" s="379">
        <f t="shared" si="6"/>
        <v>15011038.535168661</v>
      </c>
      <c r="P22" s="379">
        <f t="shared" si="6"/>
        <v>33113609.877809197</v>
      </c>
      <c r="Q22" s="379">
        <f t="shared" si="6"/>
        <v>48449973.365661293</v>
      </c>
      <c r="R22" s="379">
        <f t="shared" si="6"/>
        <v>71076997.091105789</v>
      </c>
      <c r="S22" s="379">
        <f t="shared" si="6"/>
        <v>0</v>
      </c>
      <c r="T22" s="379">
        <f t="shared" ref="T22:U22" si="7">T17-T18-T21</f>
        <v>0</v>
      </c>
      <c r="U22" s="379">
        <f t="shared" si="7"/>
        <v>0</v>
      </c>
    </row>
    <row r="23" spans="1:21" s="137" customFormat="1" ht="15" customHeight="1">
      <c r="A23" s="128"/>
      <c r="B23" s="381"/>
      <c r="E23" s="359"/>
      <c r="F23" s="359"/>
      <c r="G23" s="359"/>
      <c r="H23" s="359"/>
      <c r="I23" s="359"/>
      <c r="J23" s="360"/>
      <c r="K23" s="360"/>
      <c r="L23" s="359"/>
      <c r="M23" s="359"/>
      <c r="N23" s="359"/>
      <c r="O23" s="359"/>
      <c r="P23" s="359"/>
      <c r="Q23" s="359"/>
      <c r="R23" s="359"/>
      <c r="S23" s="359"/>
      <c r="T23" s="359"/>
      <c r="U23" s="359"/>
    </row>
    <row r="24" spans="1:21" s="137" customFormat="1" ht="17.25" customHeight="1">
      <c r="A24" s="495" t="s">
        <v>800</v>
      </c>
      <c r="B24" s="361" t="s">
        <v>801</v>
      </c>
      <c r="C24" s="362" t="s">
        <v>220</v>
      </c>
      <c r="D24" s="362"/>
      <c r="E24" s="363"/>
      <c r="F24" s="363"/>
      <c r="G24" s="363"/>
      <c r="H24" s="363"/>
      <c r="I24" s="363"/>
      <c r="J24" s="364"/>
      <c r="K24" s="364"/>
      <c r="L24" s="364">
        <f>SUMIFS('Tab 7 - Financial Model'!$D$20:$D$55,'Tab 7 - Financial Model'!$I$20:$I$55,'Tab 8 - Bylaw Continuity'!L$11,'Tab 7 - Financial Model'!$E$20:$E$55,'Tab 8 - Bylaw Continuity'!$C24)*(1+'Tab 7 - Financial Model'!$E$75)^'Tab 8 - Bylaw Continuity'!L$11</f>
        <v>61006975.712801754</v>
      </c>
      <c r="M24" s="364">
        <f>SUMIFS('Tab 7 - Financial Model'!$D$20:$D$55,'Tab 7 - Financial Model'!$I$20:$I$55,'Tab 8 - Bylaw Continuity'!M$11,'Tab 7 - Financial Model'!$E$20:$E$55,'Tab 8 - Bylaw Continuity'!$C24)*(1+'Tab 7 - Financial Model'!$E$75)^'Tab 8 - Bylaw Continuity'!M$11</f>
        <v>0</v>
      </c>
      <c r="N24" s="364">
        <f>SUMIFS('Tab 7 - Financial Model'!$D$20:$D$55,'Tab 7 - Financial Model'!$I$20:$I$55,'Tab 8 - Bylaw Continuity'!N$11,'Tab 7 - Financial Model'!$E$20:$E$55,'Tab 8 - Bylaw Continuity'!$C24)*(1+'Tab 7 - Financial Model'!$E$75)^'Tab 8 - Bylaw Continuity'!N$11</f>
        <v>107442150.5927285</v>
      </c>
      <c r="O24" s="364">
        <f>SUMIFS('Tab 7 - Financial Model'!$D$20:$D$55,'Tab 7 - Financial Model'!$I$20:$I$55,'Tab 8 - Bylaw Continuity'!O$11,'Tab 7 - Financial Model'!$E$20:$E$55,'Tab 8 - Bylaw Continuity'!$C24)*(1+'Tab 7 - Financial Model'!$E$75)^'Tab 8 - Bylaw Continuity'!O$11</f>
        <v>267348426.81661111</v>
      </c>
      <c r="P24" s="364">
        <f>SUMIFS('Tab 7 - Financial Model'!$D$20:$D$55,'Tab 7 - Financial Model'!$I$20:$I$55,'Tab 8 - Bylaw Continuity'!P$11,'Tab 7 - Financial Model'!$E$20:$E$55,'Tab 8 - Bylaw Continuity'!$C24)*(1+'Tab 7 - Financial Model'!$E$75)^'Tab 8 - Bylaw Continuity'!P$11</f>
        <v>88773237.001317069</v>
      </c>
      <c r="Q24" s="364">
        <f>SUMIFS('Tab 7 - Financial Model'!$D$20:$D$55,'Tab 7 - Financial Model'!$I$20:$I$55,'Tab 8 - Bylaw Continuity'!Q$11,'Tab 7 - Financial Model'!$E$20:$E$55,'Tab 8 - Bylaw Continuity'!$C24)*(1+'Tab 7 - Financial Model'!$E$75)^'Tab 8 - Bylaw Continuity'!Q$11</f>
        <v>0</v>
      </c>
      <c r="R24" s="364">
        <f>SUMIFS('Tab 7 - Financial Model'!$D$20:$D$55,'Tab 7 - Financial Model'!$I$20:$I$55,'Tab 8 - Bylaw Continuity'!R$11,'Tab 7 - Financial Model'!$E$20:$E$55,'Tab 8 - Bylaw Continuity'!$C24)*(1+'Tab 7 - Financial Model'!$E$75)^'Tab 8 - Bylaw Continuity'!R$11</f>
        <v>0</v>
      </c>
      <c r="S24" s="364">
        <f>SUMIFS('Tab 7 - Financial Model'!$D$20:$D$55,'Tab 7 - Financial Model'!$I$20:$I$55,'Tab 8 - Bylaw Continuity'!S$11,'Tab 7 - Financial Model'!$E$20:$E$55,'Tab 8 - Bylaw Continuity'!$C24)*(1+'Tab 7 - Financial Model'!$E$75)^'Tab 8 - Bylaw Continuity'!S$11</f>
        <v>0</v>
      </c>
      <c r="T24" s="364">
        <f>SUMIFS('Tab 7 - Financial Model'!$D$20:$D$55,'Tab 7 - Financial Model'!$I$20:$I$55,'Tab 8 - Bylaw Continuity'!T$11,'Tab 7 - Financial Model'!$E$20:$E$55,'Tab 8 - Bylaw Continuity'!$C24)*(1+'Tab 7 - Financial Model'!$E$75)^'Tab 8 - Bylaw Continuity'!T$11</f>
        <v>22877161.561614241</v>
      </c>
      <c r="U24" s="364">
        <f>SUMIFS('Tab 7 - Financial Model'!$D$20:$D$55,'Tab 7 - Financial Model'!$I$20:$I$55,'Tab 8 - Bylaw Continuity'!U$11,'Tab 7 - Financial Model'!$E$20:$E$55,'Tab 8 - Bylaw Continuity'!$C24)*(1+'Tab 7 - Financial Model'!$E$75)^'Tab 8 - Bylaw Continuity'!U$11</f>
        <v>0</v>
      </c>
    </row>
    <row r="25" spans="1:21" s="137" customFormat="1" ht="17.25" customHeight="1">
      <c r="A25" s="496"/>
      <c r="B25" s="365" t="s">
        <v>795</v>
      </c>
      <c r="C25" s="366"/>
      <c r="D25" s="382">
        <f>'Tab 6 - Benefit Allocation'!B21</f>
        <v>0.214</v>
      </c>
      <c r="E25" s="368"/>
      <c r="F25" s="368"/>
      <c r="G25" s="368"/>
      <c r="H25" s="368">
        <v>0</v>
      </c>
      <c r="I25" s="368">
        <v>0</v>
      </c>
      <c r="J25" s="369">
        <v>0</v>
      </c>
      <c r="K25" s="369">
        <v>0</v>
      </c>
      <c r="L25" s="369">
        <f t="shared" ref="L25:S25" si="8">$D$25*L24</f>
        <v>13055492.802539576</v>
      </c>
      <c r="M25" s="369">
        <f t="shared" si="8"/>
        <v>0</v>
      </c>
      <c r="N25" s="369">
        <f t="shared" si="8"/>
        <v>22992620.226843897</v>
      </c>
      <c r="O25" s="369">
        <f t="shared" si="8"/>
        <v>57212563.338754773</v>
      </c>
      <c r="P25" s="369">
        <f t="shared" si="8"/>
        <v>18997472.718281854</v>
      </c>
      <c r="Q25" s="369">
        <f t="shared" si="8"/>
        <v>0</v>
      </c>
      <c r="R25" s="369">
        <f t="shared" si="8"/>
        <v>0</v>
      </c>
      <c r="S25" s="369">
        <f t="shared" si="8"/>
        <v>0</v>
      </c>
      <c r="T25" s="369">
        <f t="shared" ref="T25:U25" si="9">$D$25*T24</f>
        <v>4895712.5741854478</v>
      </c>
      <c r="U25" s="369">
        <f t="shared" si="9"/>
        <v>0</v>
      </c>
    </row>
    <row r="26" spans="1:21" s="137" customFormat="1" ht="17.25" customHeight="1">
      <c r="A26" s="494"/>
      <c r="B26" s="383" t="s">
        <v>802</v>
      </c>
      <c r="C26" s="144"/>
      <c r="D26" s="144"/>
      <c r="E26" s="379"/>
      <c r="F26" s="379"/>
      <c r="G26" s="379"/>
      <c r="H26" s="379"/>
      <c r="I26" s="379"/>
      <c r="J26" s="380"/>
      <c r="K26" s="380"/>
      <c r="L26" s="379">
        <f t="shared" ref="L26:S26" si="10">L24-L25</f>
        <v>47951482.910262182</v>
      </c>
      <c r="M26" s="379">
        <f t="shared" si="10"/>
        <v>0</v>
      </c>
      <c r="N26" s="379">
        <f t="shared" si="10"/>
        <v>84449530.365884602</v>
      </c>
      <c r="O26" s="379">
        <f t="shared" si="10"/>
        <v>210135863.47785634</v>
      </c>
      <c r="P26" s="379">
        <f t="shared" si="10"/>
        <v>69775764.283035219</v>
      </c>
      <c r="Q26" s="379">
        <f t="shared" si="10"/>
        <v>0</v>
      </c>
      <c r="R26" s="379">
        <f t="shared" si="10"/>
        <v>0</v>
      </c>
      <c r="S26" s="379">
        <f t="shared" si="10"/>
        <v>0</v>
      </c>
      <c r="T26" s="379">
        <f t="shared" ref="T26:U26" si="11">T24-T25</f>
        <v>17981448.987428792</v>
      </c>
      <c r="U26" s="379">
        <f t="shared" si="11"/>
        <v>0</v>
      </c>
    </row>
    <row r="27" spans="1:21" s="137" customFormat="1" ht="15" customHeight="1">
      <c r="A27" s="128"/>
      <c r="B27" s="381"/>
      <c r="E27" s="359"/>
      <c r="F27" s="359"/>
      <c r="G27" s="359"/>
      <c r="H27" s="359"/>
      <c r="I27" s="359"/>
      <c r="J27" s="360"/>
      <c r="K27" s="360"/>
      <c r="L27" s="359"/>
      <c r="M27" s="359"/>
      <c r="N27" s="359"/>
      <c r="O27" s="359"/>
      <c r="P27" s="359"/>
      <c r="Q27" s="359"/>
      <c r="R27" s="359"/>
      <c r="S27" s="359"/>
      <c r="T27" s="359"/>
      <c r="U27" s="359"/>
    </row>
    <row r="28" spans="1:21" s="137" customFormat="1" ht="17.25" customHeight="1">
      <c r="A28" s="495" t="s">
        <v>803</v>
      </c>
      <c r="B28" s="361" t="s">
        <v>804</v>
      </c>
      <c r="C28" s="362"/>
      <c r="D28" s="362"/>
      <c r="E28" s="363"/>
      <c r="F28" s="363"/>
      <c r="G28" s="363"/>
      <c r="H28" s="363"/>
      <c r="I28" s="363"/>
      <c r="J28" s="364"/>
      <c r="K28" s="364"/>
      <c r="L28" s="364">
        <f>L17+L24</f>
        <v>110388093.78976771</v>
      </c>
      <c r="M28" s="364">
        <f t="shared" ref="M28:R28" si="12">M17+M24</f>
        <v>144147075.02070555</v>
      </c>
      <c r="N28" s="364">
        <f t="shared" si="12"/>
        <v>145602638.56186998</v>
      </c>
      <c r="O28" s="364">
        <f t="shared" si="12"/>
        <v>297920806.7253049</v>
      </c>
      <c r="P28" s="364">
        <f t="shared" si="12"/>
        <v>156214397.6485863</v>
      </c>
      <c r="Q28" s="364">
        <f t="shared" si="12"/>
        <v>98676116.834340721</v>
      </c>
      <c r="R28" s="364">
        <f t="shared" si="12"/>
        <v>157648779.54807264</v>
      </c>
      <c r="S28" s="364">
        <f t="shared" ref="S28:T28" si="13">S17+S24</f>
        <v>108812656.20153777</v>
      </c>
      <c r="T28" s="364">
        <f t="shared" si="13"/>
        <v>82205267.211400509</v>
      </c>
      <c r="U28" s="364">
        <f t="shared" ref="U28" si="14">U17+U24</f>
        <v>1421769.836731202</v>
      </c>
    </row>
    <row r="29" spans="1:21" s="137" customFormat="1" ht="17.25" customHeight="1">
      <c r="A29" s="496"/>
      <c r="B29" s="365" t="s">
        <v>805</v>
      </c>
      <c r="C29" s="366"/>
      <c r="D29" s="366"/>
      <c r="E29" s="368"/>
      <c r="F29" s="368"/>
      <c r="G29" s="368"/>
      <c r="H29" s="368">
        <v>0</v>
      </c>
      <c r="I29" s="368">
        <v>0</v>
      </c>
      <c r="J29" s="369">
        <f>'Tab 7 - Financial Model'!L75</f>
        <v>0</v>
      </c>
      <c r="K29" s="369">
        <f>'Tab 7 - Financial Model'!M75</f>
        <v>0</v>
      </c>
      <c r="L29" s="369">
        <f>'Tab 7 - Financial Model'!N75</f>
        <v>38190481.903715245</v>
      </c>
      <c r="M29" s="369">
        <f>'Tab 7 - Financial Model'!O75</f>
        <v>73370861.185539126</v>
      </c>
      <c r="N29" s="369">
        <f>'Tab 7 - Financial Model'!P75</f>
        <v>42416308.603136919</v>
      </c>
      <c r="O29" s="369">
        <f>'Tab 7 - Financial Model'!Q75</f>
        <v>72773904.712279931</v>
      </c>
      <c r="P29" s="369">
        <f>'Tab 7 - Financial Model'!R75</f>
        <v>53325023.487741888</v>
      </c>
      <c r="Q29" s="369">
        <f>'Tab 7 - Financial Model'!S75</f>
        <v>50226143.468679421</v>
      </c>
      <c r="R29" s="369">
        <f>'Tab 7 - Financial Model'!T75</f>
        <v>80243228.789968967</v>
      </c>
      <c r="S29" s="369">
        <f>'Tab 7 - Financial Model'!U75</f>
        <v>55385642.006582722</v>
      </c>
      <c r="T29" s="369">
        <f>'Tab 7 - Financial Model'!V75</f>
        <v>35093718.349926658</v>
      </c>
      <c r="U29" s="369">
        <f>'Tab 7 - Financial Model'!W75</f>
        <v>723680.8468961817</v>
      </c>
    </row>
    <row r="30" spans="1:21" s="137" customFormat="1" ht="17.25" customHeight="1">
      <c r="A30" s="494"/>
      <c r="B30" s="383" t="s">
        <v>802</v>
      </c>
      <c r="C30" s="144"/>
      <c r="D30" s="144"/>
      <c r="E30" s="379"/>
      <c r="F30" s="379"/>
      <c r="G30" s="379"/>
      <c r="H30" s="379"/>
      <c r="I30" s="379"/>
      <c r="J30" s="380"/>
      <c r="K30" s="380"/>
      <c r="L30" s="380">
        <f>L28-L29</f>
        <v>72197611.886052459</v>
      </c>
      <c r="M30" s="380">
        <f t="shared" ref="M30:R30" si="15">M28-M29</f>
        <v>70776213.835166425</v>
      </c>
      <c r="N30" s="380">
        <f t="shared" si="15"/>
        <v>103186329.95873305</v>
      </c>
      <c r="O30" s="380">
        <f t="shared" si="15"/>
        <v>225146902.01302499</v>
      </c>
      <c r="P30" s="380">
        <f t="shared" si="15"/>
        <v>102889374.16084442</v>
      </c>
      <c r="Q30" s="380">
        <f t="shared" si="15"/>
        <v>48449973.365661301</v>
      </c>
      <c r="R30" s="380">
        <f t="shared" si="15"/>
        <v>77405550.758103669</v>
      </c>
      <c r="S30" s="380">
        <f t="shared" ref="S30:T30" si="16">S28-S29</f>
        <v>53427014.194955051</v>
      </c>
      <c r="T30" s="380">
        <f t="shared" si="16"/>
        <v>47111548.861473851</v>
      </c>
      <c r="U30" s="380">
        <f t="shared" ref="U30" si="17">U28-U29</f>
        <v>698088.98983502027</v>
      </c>
    </row>
    <row r="31" spans="1:21" s="137" customFormat="1" ht="12">
      <c r="A31" s="384"/>
      <c r="B31" s="220"/>
      <c r="C31" s="220"/>
      <c r="D31" s="220"/>
      <c r="E31" s="349"/>
      <c r="F31" s="349"/>
      <c r="G31" s="349"/>
      <c r="H31" s="349"/>
      <c r="I31" s="349"/>
      <c r="J31" s="349"/>
      <c r="K31" s="349"/>
      <c r="L31" s="349"/>
      <c r="M31" s="349"/>
      <c r="N31" s="349"/>
      <c r="O31" s="349"/>
      <c r="P31" s="349"/>
      <c r="Q31" s="349"/>
      <c r="R31" s="349"/>
      <c r="S31" s="349"/>
      <c r="T31" s="349"/>
      <c r="U31" s="349"/>
    </row>
    <row r="32" spans="1:21" s="137" customFormat="1" ht="12">
      <c r="A32" s="385" t="s">
        <v>806</v>
      </c>
      <c r="B32" s="351"/>
      <c r="C32" s="351"/>
      <c r="D32" s="351"/>
      <c r="E32" s="352"/>
      <c r="F32" s="352"/>
      <c r="G32" s="352"/>
      <c r="H32" s="352"/>
      <c r="I32" s="352"/>
      <c r="J32" s="352"/>
      <c r="K32" s="352"/>
      <c r="L32" s="352"/>
      <c r="M32" s="352"/>
      <c r="N32" s="352"/>
      <c r="O32" s="352"/>
      <c r="P32" s="352"/>
      <c r="Q32" s="352"/>
      <c r="R32" s="352"/>
      <c r="S32" s="352"/>
      <c r="T32" s="352"/>
      <c r="U32" s="352"/>
    </row>
    <row r="33" spans="1:21" s="137" customFormat="1" ht="12">
      <c r="A33" s="490" t="s">
        <v>807</v>
      </c>
      <c r="B33" s="362"/>
      <c r="C33" s="362"/>
      <c r="D33" s="386" t="s">
        <v>808</v>
      </c>
      <c r="E33" s="387">
        <v>262</v>
      </c>
      <c r="F33" s="387">
        <v>367</v>
      </c>
      <c r="G33" s="387">
        <v>502</v>
      </c>
      <c r="H33" s="388">
        <f>'Tab 7 - Financial Model'!J79</f>
        <v>290</v>
      </c>
      <c r="I33" s="389">
        <f>'Tab 7 - Financial Model'!K79</f>
        <v>309</v>
      </c>
      <c r="J33" s="389">
        <f>'Tab 7 - Financial Model'!L79</f>
        <v>327</v>
      </c>
      <c r="K33" s="389">
        <f>'Tab 7 - Financial Model'!M79</f>
        <v>321</v>
      </c>
      <c r="L33" s="389">
        <f>'Tab 7 - Financial Model'!N79</f>
        <v>321</v>
      </c>
      <c r="M33" s="389">
        <f>'Tab 7 - Financial Model'!O79</f>
        <v>318.48089795918366</v>
      </c>
      <c r="N33" s="389">
        <f>'Tab 7 - Financial Model'!P79</f>
        <v>315.96179591836733</v>
      </c>
      <c r="O33" s="389">
        <f>'Tab 7 - Financial Model'!Q79</f>
        <v>313.44269387755099</v>
      </c>
      <c r="P33" s="389">
        <f>'Tab 7 - Financial Model'!R79</f>
        <v>310.92359183673466</v>
      </c>
      <c r="Q33" s="389">
        <f>'Tab 7 - Financial Model'!S79</f>
        <v>308.40448979591832</v>
      </c>
      <c r="R33" s="389">
        <f>'Tab 7 - Financial Model'!T79</f>
        <v>305.88538775510199</v>
      </c>
      <c r="S33" s="389">
        <f>'Tab 7 - Financial Model'!U79</f>
        <v>303.36628571428565</v>
      </c>
      <c r="T33" s="389">
        <f>'Tab 7 - Financial Model'!V79</f>
        <v>300.84718367346932</v>
      </c>
      <c r="U33" s="389">
        <f>'Tab 7 - Financial Model'!W79</f>
        <v>298.32808163265298</v>
      </c>
    </row>
    <row r="34" spans="1:21" s="137" customFormat="1" ht="12">
      <c r="A34" s="491"/>
      <c r="B34" s="375"/>
      <c r="C34" s="375"/>
      <c r="D34" s="374" t="s">
        <v>809</v>
      </c>
      <c r="E34" s="390">
        <v>139729</v>
      </c>
      <c r="F34" s="390">
        <v>140567</v>
      </c>
      <c r="G34" s="390">
        <v>143730</v>
      </c>
      <c r="H34" s="390">
        <v>156694</v>
      </c>
      <c r="I34" s="376"/>
      <c r="J34" s="376"/>
      <c r="K34" s="376"/>
      <c r="L34" s="376"/>
      <c r="M34" s="376"/>
      <c r="N34" s="376"/>
      <c r="O34" s="376"/>
      <c r="P34" s="376"/>
      <c r="Q34" s="376"/>
      <c r="R34" s="376"/>
      <c r="S34" s="376"/>
      <c r="T34" s="376"/>
      <c r="U34" s="376"/>
    </row>
    <row r="35" spans="1:21" s="137" customFormat="1" ht="12">
      <c r="A35" s="491"/>
      <c r="B35" s="375"/>
      <c r="C35" s="375"/>
      <c r="D35" s="374" t="s">
        <v>810</v>
      </c>
      <c r="E35" s="390">
        <f>E33*E34</f>
        <v>36608998</v>
      </c>
      <c r="F35" s="390">
        <f t="shared" ref="F35:H35" si="18">F33*F34</f>
        <v>51588089</v>
      </c>
      <c r="G35" s="390">
        <f t="shared" si="18"/>
        <v>72152460</v>
      </c>
      <c r="H35" s="390">
        <f t="shared" si="18"/>
        <v>45441260</v>
      </c>
      <c r="I35" s="376"/>
      <c r="J35" s="376"/>
      <c r="K35" s="376"/>
      <c r="L35" s="376"/>
      <c r="M35" s="376"/>
      <c r="N35" s="376"/>
      <c r="O35" s="376"/>
      <c r="P35" s="376"/>
      <c r="Q35" s="376"/>
      <c r="R35" s="376"/>
      <c r="S35" s="376"/>
      <c r="T35" s="376"/>
      <c r="U35" s="376"/>
    </row>
    <row r="36" spans="1:21" s="137" customFormat="1" ht="12">
      <c r="A36" s="492"/>
      <c r="B36" s="391"/>
      <c r="C36" s="391"/>
      <c r="D36" s="392" t="s">
        <v>811</v>
      </c>
      <c r="E36" s="393">
        <v>0</v>
      </c>
      <c r="F36" s="393">
        <v>0</v>
      </c>
      <c r="G36" s="393">
        <v>0</v>
      </c>
      <c r="H36" s="393">
        <v>0</v>
      </c>
      <c r="I36" s="394">
        <f>'Tab 7 - Financial Model'!K84</f>
        <v>48323388.954884306</v>
      </c>
      <c r="J36" s="394">
        <f>'Tab 7 - Financial Model'!L84</f>
        <v>53332178.593925476</v>
      </c>
      <c r="K36" s="394">
        <f>'Tab 7 - Financial Model'!M84</f>
        <v>54599576.228896521</v>
      </c>
      <c r="L36" s="394">
        <f>'Tab 7 - Financial Model'!N84</f>
        <v>56941898.049116187</v>
      </c>
      <c r="M36" s="394">
        <f>'Tab 7 - Financial Model'!O84</f>
        <v>58918673.909203894</v>
      </c>
      <c r="N36" s="394">
        <f>'Tab 7 - Financial Model'!P84</f>
        <v>60960260.699498571</v>
      </c>
      <c r="O36" s="394">
        <f>'Tab 7 - Financial Model'!Q84</f>
        <v>63068581.119751282</v>
      </c>
      <c r="P36" s="394">
        <f>'Tab 7 - Financial Model'!R84</f>
        <v>65245603.558667719</v>
      </c>
      <c r="Q36" s="394">
        <f>'Tab 7 - Financial Model'!S84</f>
        <v>67493342.475464582</v>
      </c>
      <c r="R36" s="394">
        <f>'Tab 7 - Financial Model'!T84</f>
        <v>69813858.730077207</v>
      </c>
      <c r="S36" s="394">
        <f>'Tab 7 - Financial Model'!U84</f>
        <v>72209259.856910318</v>
      </c>
      <c r="T36" s="394">
        <f>'Tab 7 - Financial Model'!V84</f>
        <v>74681700.276680306</v>
      </c>
      <c r="U36" s="394">
        <f>'Tab 7 - Financial Model'!W84</f>
        <v>77233381.44053328</v>
      </c>
    </row>
    <row r="37" spans="1:21" s="137" customFormat="1" ht="12">
      <c r="A37" s="395"/>
      <c r="B37" s="220"/>
      <c r="C37" s="220"/>
      <c r="D37" s="220"/>
      <c r="E37" s="349"/>
      <c r="F37" s="349"/>
      <c r="G37" s="349"/>
      <c r="H37" s="349"/>
      <c r="I37" s="349"/>
      <c r="J37" s="349"/>
      <c r="K37" s="349"/>
      <c r="L37" s="349"/>
      <c r="M37" s="349"/>
      <c r="N37" s="349"/>
      <c r="O37" s="349"/>
      <c r="P37" s="349"/>
      <c r="Q37" s="349"/>
      <c r="R37" s="349"/>
      <c r="S37" s="349"/>
      <c r="T37" s="349"/>
      <c r="U37" s="349"/>
    </row>
    <row r="38" spans="1:21" s="137" customFormat="1" ht="12">
      <c r="A38" s="385" t="s">
        <v>812</v>
      </c>
      <c r="B38" s="351"/>
      <c r="C38" s="351"/>
      <c r="D38" s="351"/>
      <c r="E38" s="352"/>
      <c r="F38" s="352"/>
      <c r="G38" s="352"/>
      <c r="H38" s="352"/>
      <c r="I38" s="352"/>
      <c r="J38" s="352"/>
      <c r="K38" s="352"/>
      <c r="L38" s="352"/>
      <c r="M38" s="352"/>
      <c r="N38" s="352"/>
      <c r="O38" s="352"/>
      <c r="P38" s="352"/>
      <c r="Q38" s="352"/>
      <c r="R38" s="352"/>
      <c r="S38" s="352"/>
      <c r="T38" s="352"/>
      <c r="U38" s="352"/>
    </row>
    <row r="39" spans="1:21" s="137" customFormat="1" ht="12">
      <c r="A39" s="490" t="s">
        <v>813</v>
      </c>
      <c r="B39" s="396"/>
      <c r="C39" s="396"/>
      <c r="D39" s="397" t="s">
        <v>814</v>
      </c>
      <c r="E39" s="398"/>
      <c r="F39" s="398"/>
      <c r="G39" s="398"/>
      <c r="H39" s="398">
        <f>G50</f>
        <v>47640308.040000007</v>
      </c>
      <c r="I39" s="398">
        <f>H50</f>
        <v>30202683.97864601</v>
      </c>
      <c r="J39" s="398">
        <f t="shared" ref="J39:U40" si="19">I50</f>
        <v>63558806.982179925</v>
      </c>
      <c r="K39" s="398">
        <f t="shared" si="19"/>
        <v>134528779.02071545</v>
      </c>
      <c r="L39" s="398">
        <f t="shared" si="19"/>
        <v>177432843.66230413</v>
      </c>
      <c r="M39" s="398">
        <f t="shared" si="19"/>
        <v>160278504.21309599</v>
      </c>
      <c r="N39" s="398">
        <f t="shared" si="19"/>
        <v>94860088.421907067</v>
      </c>
      <c r="O39" s="398">
        <f t="shared" si="19"/>
        <v>79790882.271091804</v>
      </c>
      <c r="P39" s="398">
        <f t="shared" si="19"/>
        <v>83213911.120521635</v>
      </c>
      <c r="Q39" s="398">
        <f t="shared" si="19"/>
        <v>86783787.907592013</v>
      </c>
      <c r="R39" s="398">
        <f t="shared" si="19"/>
        <v>90506812.408827707</v>
      </c>
      <c r="S39" s="398">
        <f t="shared" si="19"/>
        <v>87925253.518011436</v>
      </c>
      <c r="T39" s="398">
        <f t="shared" si="19"/>
        <v>37124223.244497292</v>
      </c>
      <c r="U39" s="398">
        <f t="shared" si="19"/>
        <v>8790437.9590466991</v>
      </c>
    </row>
    <row r="40" spans="1:21" s="137" customFormat="1" ht="12">
      <c r="A40" s="492"/>
      <c r="B40" s="399"/>
      <c r="C40" s="399"/>
      <c r="D40" s="400" t="s">
        <v>815</v>
      </c>
      <c r="E40" s="401"/>
      <c r="F40" s="401"/>
      <c r="G40" s="401"/>
      <c r="H40" s="401"/>
      <c r="I40" s="401"/>
      <c r="J40" s="401"/>
      <c r="K40" s="401"/>
      <c r="L40" s="401">
        <f>K51</f>
        <v>9871985.1295933146</v>
      </c>
      <c r="M40" s="401">
        <f t="shared" si="19"/>
        <v>21668996.834429231</v>
      </c>
      <c r="N40" s="401">
        <f t="shared" si="19"/>
        <v>2389001.1282707304</v>
      </c>
      <c r="O40" s="401">
        <f t="shared" si="19"/>
        <v>15414600.91765837</v>
      </c>
      <c r="P40" s="401">
        <f t="shared" si="19"/>
        <v>308119.63139463216</v>
      </c>
      <c r="Q40" s="401">
        <f t="shared" si="19"/>
        <v>6452047.9519731291</v>
      </c>
      <c r="R40" s="401">
        <f t="shared" si="19"/>
        <v>18123913.633186415</v>
      </c>
      <c r="S40" s="401">
        <f t="shared" si="19"/>
        <v>1803129.5793524981</v>
      </c>
      <c r="T40" s="401">
        <f t="shared" si="19"/>
        <v>12411132.148996376</v>
      </c>
      <c r="U40" s="401">
        <f t="shared" si="19"/>
        <v>46512224.04687386</v>
      </c>
    </row>
    <row r="41" spans="1:21" s="137" customFormat="1" ht="12">
      <c r="A41" s="384"/>
      <c r="B41" s="402"/>
      <c r="C41" s="220"/>
      <c r="D41" s="403"/>
      <c r="E41" s="404"/>
      <c r="F41" s="404"/>
      <c r="G41" s="404"/>
      <c r="H41" s="404"/>
      <c r="I41" s="404"/>
      <c r="J41" s="404"/>
      <c r="K41" s="404"/>
      <c r="L41" s="404"/>
      <c r="M41" s="404"/>
      <c r="N41" s="404"/>
      <c r="O41" s="404"/>
      <c r="P41" s="404"/>
      <c r="Q41" s="404"/>
      <c r="R41" s="404"/>
      <c r="S41" s="404"/>
      <c r="T41" s="404"/>
      <c r="U41" s="404"/>
    </row>
    <row r="42" spans="1:21" s="137" customFormat="1" ht="15" customHeight="1">
      <c r="A42" s="493" t="s">
        <v>816</v>
      </c>
      <c r="B42" s="386" t="s">
        <v>773</v>
      </c>
      <c r="D42" s="405">
        <v>0</v>
      </c>
      <c r="E42" s="364"/>
      <c r="F42" s="364"/>
      <c r="G42" s="364"/>
      <c r="H42" s="406">
        <f>$D42*H34*H33</f>
        <v>0</v>
      </c>
      <c r="I42" s="407">
        <f>$D42*A12*I33</f>
        <v>0</v>
      </c>
      <c r="J42" s="407">
        <f>$D42*J36*J33</f>
        <v>0</v>
      </c>
      <c r="K42" s="407">
        <f t="shared" ref="K42:R42" si="20">$D42*K34*K33</f>
        <v>0</v>
      </c>
      <c r="L42" s="407">
        <f t="shared" si="20"/>
        <v>0</v>
      </c>
      <c r="M42" s="407">
        <f t="shared" si="20"/>
        <v>0</v>
      </c>
      <c r="N42" s="407">
        <f t="shared" si="20"/>
        <v>0</v>
      </c>
      <c r="O42" s="407">
        <f t="shared" si="20"/>
        <v>0</v>
      </c>
      <c r="P42" s="407">
        <f t="shared" si="20"/>
        <v>0</v>
      </c>
      <c r="Q42" s="407">
        <f t="shared" si="20"/>
        <v>0</v>
      </c>
      <c r="R42" s="407">
        <f t="shared" si="20"/>
        <v>0</v>
      </c>
      <c r="S42" s="407">
        <f t="shared" ref="S42:T42" si="21">$D42*S34*S33</f>
        <v>0</v>
      </c>
      <c r="T42" s="407">
        <f t="shared" si="21"/>
        <v>0</v>
      </c>
      <c r="U42" s="407">
        <f t="shared" ref="U42" si="22">$D42*U34*U33</f>
        <v>0</v>
      </c>
    </row>
    <row r="43" spans="1:21" s="137" customFormat="1" ht="15" customHeight="1">
      <c r="A43" s="496"/>
      <c r="B43" s="408" t="s">
        <v>774</v>
      </c>
      <c r="D43" s="409">
        <v>0</v>
      </c>
      <c r="E43" s="360"/>
      <c r="F43" s="360"/>
      <c r="G43" s="360"/>
      <c r="H43" s="377">
        <f>$D43*G34*G33</f>
        <v>0</v>
      </c>
      <c r="I43" s="377">
        <f>$D43*H34*H33</f>
        <v>0</v>
      </c>
      <c r="J43" s="369">
        <f>$D43*A12*I33</f>
        <v>0</v>
      </c>
      <c r="K43" s="369">
        <f>$D43*J36*J33</f>
        <v>0</v>
      </c>
      <c r="L43" s="369">
        <f t="shared" ref="L43:U43" si="23">$D43*K34*K33</f>
        <v>0</v>
      </c>
      <c r="M43" s="369">
        <f t="shared" si="23"/>
        <v>0</v>
      </c>
      <c r="N43" s="369">
        <f t="shared" si="23"/>
        <v>0</v>
      </c>
      <c r="O43" s="369">
        <f t="shared" si="23"/>
        <v>0</v>
      </c>
      <c r="P43" s="369">
        <f t="shared" si="23"/>
        <v>0</v>
      </c>
      <c r="Q43" s="369">
        <f t="shared" si="23"/>
        <v>0</v>
      </c>
      <c r="R43" s="369">
        <f t="shared" si="23"/>
        <v>0</v>
      </c>
      <c r="S43" s="369">
        <f t="shared" si="23"/>
        <v>0</v>
      </c>
      <c r="T43" s="369">
        <f t="shared" si="23"/>
        <v>0</v>
      </c>
      <c r="U43" s="369">
        <f t="shared" si="23"/>
        <v>0</v>
      </c>
    </row>
    <row r="44" spans="1:21" s="137" customFormat="1" ht="21.75" customHeight="1">
      <c r="A44" s="496"/>
      <c r="B44" s="408" t="s">
        <v>775</v>
      </c>
      <c r="D44" s="409">
        <v>0.2</v>
      </c>
      <c r="E44" s="360"/>
      <c r="F44" s="360"/>
      <c r="G44" s="360"/>
      <c r="H44" s="377">
        <f>$D44*F35</f>
        <v>10317617.800000001</v>
      </c>
      <c r="I44" s="377">
        <f>$D44*G35</f>
        <v>14430492</v>
      </c>
      <c r="J44" s="377">
        <f>$D44*H35</f>
        <v>9088252</v>
      </c>
      <c r="K44" s="369">
        <f t="shared" ref="K44:U44" si="24">$D44*I36</f>
        <v>9664677.7909768615</v>
      </c>
      <c r="L44" s="369">
        <f t="shared" si="24"/>
        <v>10666435.718785096</v>
      </c>
      <c r="M44" s="369">
        <f t="shared" si="24"/>
        <v>10919915.245779306</v>
      </c>
      <c r="N44" s="369">
        <f t="shared" si="24"/>
        <v>11388379.609823238</v>
      </c>
      <c r="O44" s="369">
        <f t="shared" si="24"/>
        <v>11783734.781840779</v>
      </c>
      <c r="P44" s="369">
        <f t="shared" si="24"/>
        <v>12192052.139899716</v>
      </c>
      <c r="Q44" s="369">
        <f t="shared" si="24"/>
        <v>12613716.223950258</v>
      </c>
      <c r="R44" s="369">
        <f t="shared" si="24"/>
        <v>13049120.711733544</v>
      </c>
      <c r="S44" s="369">
        <f t="shared" si="24"/>
        <v>13498668.495092917</v>
      </c>
      <c r="T44" s="369">
        <f t="shared" si="24"/>
        <v>13962771.746015443</v>
      </c>
      <c r="U44" s="369">
        <f t="shared" si="24"/>
        <v>14441851.971382065</v>
      </c>
    </row>
    <row r="45" spans="1:21" s="137" customFormat="1" ht="21.75" customHeight="1">
      <c r="A45" s="494"/>
      <c r="B45" s="378" t="s">
        <v>776</v>
      </c>
      <c r="D45" s="410">
        <v>0.8</v>
      </c>
      <c r="E45" s="380"/>
      <c r="F45" s="380"/>
      <c r="G45" s="380"/>
      <c r="H45" s="411">
        <f>$D45*E35</f>
        <v>29287198.400000002</v>
      </c>
      <c r="I45" s="411">
        <f>$D45*F35</f>
        <v>41270471.200000003</v>
      </c>
      <c r="J45" s="411">
        <f>$D45*G35</f>
        <v>57721968</v>
      </c>
      <c r="K45" s="411">
        <f>$D45*H35</f>
        <v>36353008</v>
      </c>
      <c r="L45" s="393">
        <f t="shared" ref="L45:U45" si="25">$D45*I36</f>
        <v>38658711.163907446</v>
      </c>
      <c r="M45" s="393">
        <f t="shared" si="25"/>
        <v>42665742.875140384</v>
      </c>
      <c r="N45" s="393">
        <f t="shared" si="25"/>
        <v>43679660.983117223</v>
      </c>
      <c r="O45" s="393">
        <f t="shared" si="25"/>
        <v>45553518.439292952</v>
      </c>
      <c r="P45" s="393">
        <f t="shared" si="25"/>
        <v>47134939.127363116</v>
      </c>
      <c r="Q45" s="393">
        <f t="shared" si="25"/>
        <v>48768208.559598863</v>
      </c>
      <c r="R45" s="393">
        <f t="shared" si="25"/>
        <v>50454864.89580103</v>
      </c>
      <c r="S45" s="393">
        <f t="shared" si="25"/>
        <v>52196482.846934177</v>
      </c>
      <c r="T45" s="393">
        <f t="shared" si="25"/>
        <v>53994673.980371669</v>
      </c>
      <c r="U45" s="393">
        <f t="shared" si="25"/>
        <v>55851086.98406177</v>
      </c>
    </row>
    <row r="46" spans="1:21" s="137" customFormat="1" ht="12">
      <c r="A46" s="384"/>
      <c r="B46" s="402"/>
      <c r="C46" s="220"/>
      <c r="D46" s="403"/>
      <c r="E46" s="404"/>
      <c r="F46" s="404"/>
      <c r="G46" s="404"/>
      <c r="H46" s="404"/>
      <c r="I46" s="404"/>
      <c r="J46" s="404"/>
      <c r="K46" s="404"/>
      <c r="L46" s="404"/>
      <c r="M46" s="404"/>
      <c r="N46" s="404"/>
      <c r="O46" s="404"/>
      <c r="P46" s="404"/>
      <c r="Q46" s="404"/>
      <c r="R46" s="404"/>
      <c r="S46" s="404"/>
      <c r="T46" s="404"/>
      <c r="U46" s="404"/>
    </row>
    <row r="47" spans="1:21" s="137" customFormat="1" ht="12">
      <c r="A47" s="493" t="s">
        <v>817</v>
      </c>
      <c r="B47" s="412"/>
      <c r="C47" s="412"/>
      <c r="D47" s="413" t="s">
        <v>818</v>
      </c>
      <c r="E47" s="406"/>
      <c r="F47" s="406"/>
      <c r="G47" s="406"/>
      <c r="H47" s="406">
        <f>((H39+(SUM(H42:H45)*0.5))-(H21*0.5))*'Tab 7 - Financial Model'!$E$76</f>
        <v>1634668.5386460007</v>
      </c>
      <c r="I47" s="406">
        <f>((I39+(SUM(I43:I45)*0.5))-(I21*0.5))*'Tab 7 - Financial Model'!$E$76</f>
        <v>1968950.0035339138</v>
      </c>
      <c r="J47" s="406">
        <f>((J39+(SUM(J44:J45)*0.5))-(J21*0.5))*'Tab 7 - Financial Model'!$E$76</f>
        <v>4159752.038535519</v>
      </c>
      <c r="K47" s="406">
        <f>((K39+(SUM(K45)*0.5))-(K21*0.5))*'Tab 7 - Financial Model'!$E$76</f>
        <v>6551056.6415886926</v>
      </c>
      <c r="L47" s="406">
        <f>((L39)-(L21*0.5))*'Tab 7 - Financial Model'!$E$76</f>
        <v>7091789.5265821461</v>
      </c>
      <c r="M47" s="406">
        <f>((M39)-(M21*0.5))*'Tab 7 - Financial Model'!$E$76</f>
        <v>5357798.0439774981</v>
      </c>
      <c r="N47" s="406">
        <f>((N39)-(N21*0.5))*'Tab 7 - Financial Model'!$E$76</f>
        <v>3667593.4420332136</v>
      </c>
      <c r="O47" s="406">
        <f>((O39)-(O21*0.5))*'Tab 7 - Financial Model'!$E$76</f>
        <v>3423028.8494298384</v>
      </c>
      <c r="P47" s="406">
        <f>((P39)-(P21*0.5))*'Tab 7 - Financial Model'!$E$76</f>
        <v>3569876.7870703782</v>
      </c>
      <c r="Q47" s="406">
        <f>((Q39)-(Q21*0.5))*'Tab 7 - Financial Model'!$E$76</f>
        <v>3723024.5012356974</v>
      </c>
      <c r="R47" s="406">
        <f>((R39)-(R21*0.5))*'Tab 7 - Financial Model'!$E$76</f>
        <v>3746994.7761816042</v>
      </c>
      <c r="S47" s="406">
        <f>((S39)-(S21*0.5))*'Tab 7 - Financial Model'!$E$76</f>
        <v>2625983.921440905</v>
      </c>
      <c r="T47" s="406">
        <f>((S50)-(T39*0.5))*'Tab 7 - Financial Model'!$E$76</f>
        <v>796314.58859446691</v>
      </c>
      <c r="U47" s="406">
        <f>((U39)-(U21*0.5))*'Tab 7 - Financial Model'!$E$76</f>
        <v>362135.77961114224</v>
      </c>
    </row>
    <row r="48" spans="1:21" s="137" customFormat="1" ht="12">
      <c r="A48" s="494"/>
      <c r="B48" s="391"/>
      <c r="C48" s="391"/>
      <c r="D48" s="392" t="s">
        <v>819</v>
      </c>
      <c r="E48" s="414"/>
      <c r="F48" s="414"/>
      <c r="G48" s="414"/>
      <c r="H48" s="393">
        <v>0</v>
      </c>
      <c r="I48" s="393">
        <v>0</v>
      </c>
      <c r="J48" s="393">
        <v>0</v>
      </c>
      <c r="K48" s="393">
        <f>'Tab 7 - Financial Model'!M90</f>
        <v>207307.33861645369</v>
      </c>
      <c r="L48" s="393">
        <f>'Tab 7 - Financial Model'!N90</f>
        <v>662346.72585861618</v>
      </c>
      <c r="M48" s="393">
        <f>'Tab 7 - Financial Model'!O90</f>
        <v>505207.35846092692</v>
      </c>
      <c r="N48" s="393">
        <f>'Tab 7 - Financial Model'!P90</f>
        <v>373867.79958409973</v>
      </c>
      <c r="O48" s="393">
        <f>'Tab 7 - Financial Model'!Q90</f>
        <v>330170.20488245779</v>
      </c>
      <c r="P48" s="393">
        <f>'Tab 7 - Financial Model'!R90</f>
        <v>141960.54105755364</v>
      </c>
      <c r="Q48" s="393">
        <f>'Tab 7 - Financial Model'!S90</f>
        <v>516084.36634360236</v>
      </c>
      <c r="R48" s="393">
        <f>'Tab 7 - Financial Model'!T90</f>
        <v>418459.12860047974</v>
      </c>
      <c r="S48" s="393">
        <f>'Tab 7 - Financial Model'!U90</f>
        <v>298493.23419950402</v>
      </c>
      <c r="T48" s="393">
        <f>'Tab 7 - Financial Model'!V90</f>
        <v>1237364.5214170215</v>
      </c>
      <c r="U48" s="393">
        <f>'Tab 7 - Financial Model'!W90</f>
        <v>3487634.9980392354</v>
      </c>
    </row>
    <row r="49" spans="1:21" s="137" customFormat="1" ht="12">
      <c r="A49" s="384"/>
      <c r="B49" s="220"/>
      <c r="C49" s="220"/>
      <c r="D49" s="220"/>
      <c r="E49" s="415"/>
      <c r="F49" s="415"/>
      <c r="G49" s="415"/>
      <c r="H49" s="415"/>
      <c r="I49" s="415"/>
      <c r="J49" s="415"/>
      <c r="K49" s="415"/>
      <c r="L49" s="415"/>
      <c r="M49" s="415"/>
      <c r="N49" s="415"/>
      <c r="O49" s="415"/>
      <c r="P49" s="415"/>
      <c r="Q49" s="415"/>
      <c r="R49" s="415"/>
      <c r="S49" s="415"/>
      <c r="T49" s="415"/>
      <c r="U49" s="415"/>
    </row>
    <row r="50" spans="1:21" s="137" customFormat="1" ht="12">
      <c r="A50" s="493" t="s">
        <v>820</v>
      </c>
      <c r="B50" s="416"/>
      <c r="C50" s="416"/>
      <c r="D50" s="417" t="s">
        <v>821</v>
      </c>
      <c r="E50" s="418"/>
      <c r="F50" s="418"/>
      <c r="G50" s="419">
        <v>47640308.040000007</v>
      </c>
      <c r="H50" s="419">
        <f>H39+SUM(H42:H47)-H21</f>
        <v>30202683.97864601</v>
      </c>
      <c r="I50" s="419">
        <f>I39+SUM(I43:I47)-I21</f>
        <v>63558806.982179925</v>
      </c>
      <c r="J50" s="419">
        <f>J39+SUM(J44:J47)-J21</f>
        <v>134528779.02071545</v>
      </c>
      <c r="K50" s="419">
        <f>K39+SUM(K45:K47)-K21</f>
        <v>177432843.66230413</v>
      </c>
      <c r="L50" s="419">
        <f>IF(L39-L21&gt;0,L39+L47-L21,0)</f>
        <v>160278504.21309599</v>
      </c>
      <c r="M50" s="419">
        <f t="shared" ref="M50:R50" si="26">IF(M39-M21&gt;0,M39+M47-M21,0)</f>
        <v>94860088.421907067</v>
      </c>
      <c r="N50" s="419">
        <f t="shared" si="26"/>
        <v>79790882.271091804</v>
      </c>
      <c r="O50" s="419">
        <f t="shared" si="26"/>
        <v>83213911.120521635</v>
      </c>
      <c r="P50" s="419">
        <f t="shared" si="26"/>
        <v>86783787.907592013</v>
      </c>
      <c r="Q50" s="419">
        <f t="shared" si="26"/>
        <v>90506812.408827707</v>
      </c>
      <c r="R50" s="419">
        <f t="shared" si="26"/>
        <v>87925253.518011436</v>
      </c>
      <c r="S50" s="419">
        <f>IF(S39-S21&gt;0,S39+S47-S21,0)</f>
        <v>37124223.244497292</v>
      </c>
      <c r="T50" s="419">
        <f>IF(T39-T21&gt;0,T39+T47-T21,0)</f>
        <v>8790437.9590466991</v>
      </c>
      <c r="U50" s="419">
        <f>IF(U39-U21&gt;0,U39+U47-U21,0)</f>
        <v>8454484.7488228213</v>
      </c>
    </row>
    <row r="51" spans="1:21" s="137" customFormat="1" ht="12">
      <c r="A51" s="494"/>
      <c r="B51" s="420"/>
      <c r="C51" s="420"/>
      <c r="D51" s="421" t="s">
        <v>822</v>
      </c>
      <c r="E51" s="422"/>
      <c r="F51" s="422"/>
      <c r="G51" s="422"/>
      <c r="H51" s="423"/>
      <c r="I51" s="423"/>
      <c r="J51" s="423"/>
      <c r="K51" s="423">
        <f>SUM(K40:K44,K48)-K18-K25</f>
        <v>9871985.1295933146</v>
      </c>
      <c r="L51" s="423">
        <f>SUM(L40:L45,L48)-L18-L25</f>
        <v>21668996.834429231</v>
      </c>
      <c r="M51" s="423">
        <f t="shared" ref="M51:S51" si="27">SUM(M40:M45,M48)-M18-M25</f>
        <v>2389001.1282707304</v>
      </c>
      <c r="N51" s="423">
        <f t="shared" si="27"/>
        <v>15414600.91765837</v>
      </c>
      <c r="O51" s="423">
        <f t="shared" si="27"/>
        <v>308119.63139463216</v>
      </c>
      <c r="P51" s="423">
        <f t="shared" si="27"/>
        <v>6452047.9519731291</v>
      </c>
      <c r="Q51" s="423">
        <f t="shared" si="27"/>
        <v>18123913.633186415</v>
      </c>
      <c r="R51" s="423">
        <f t="shared" si="27"/>
        <v>1803129.5793524981</v>
      </c>
      <c r="S51" s="423">
        <f t="shared" si="27"/>
        <v>12411132.148996376</v>
      </c>
      <c r="T51" s="423">
        <f t="shared" ref="T51:U51" si="28">SUM(T40:T45,T48)-T18-T25</f>
        <v>46512224.04687386</v>
      </c>
      <c r="U51" s="423">
        <f t="shared" si="28"/>
        <v>119569117.15346074</v>
      </c>
    </row>
    <row r="52" spans="1:21" s="137" customFormat="1" ht="12">
      <c r="A52" s="237"/>
      <c r="L52" s="229"/>
    </row>
    <row r="53" spans="1:21">
      <c r="A53" s="77"/>
    </row>
    <row r="54" spans="1:21">
      <c r="A54" s="77"/>
    </row>
  </sheetData>
  <mergeCells count="11">
    <mergeCell ref="A47:A48"/>
    <mergeCell ref="A50:A51"/>
    <mergeCell ref="A24:A26"/>
    <mergeCell ref="A28:A30"/>
    <mergeCell ref="A17:A22"/>
    <mergeCell ref="A42:A45"/>
    <mergeCell ref="A8:B8"/>
    <mergeCell ref="A9:B9"/>
    <mergeCell ref="A33:A36"/>
    <mergeCell ref="A39:A40"/>
    <mergeCell ref="A3:B7"/>
  </mergeCells>
  <pageMargins left="0.7" right="0.7" top="0.75" bottom="0.75" header="0.3" footer="0.3"/>
  <pageSetup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1764D-7715-4DC1-9602-F3F7C156BCC0}">
  <sheetPr codeName="Sheet8"/>
  <dimension ref="A3:AO26"/>
  <sheetViews>
    <sheetView workbookViewId="0"/>
  </sheetViews>
  <sheetFormatPr defaultColWidth="22.85546875" defaultRowHeight="15"/>
  <cols>
    <col min="1" max="1" width="13.140625" customWidth="1"/>
    <col min="2" max="2" width="12.5703125" bestFit="1" customWidth="1"/>
    <col min="3" max="3" width="14.42578125" customWidth="1"/>
    <col min="4" max="4" width="11.5703125" customWidth="1"/>
    <col min="5" max="5" width="14.42578125" customWidth="1"/>
    <col min="6" max="6" width="10.5703125" bestFit="1" customWidth="1"/>
    <col min="7" max="8" width="11.7109375" bestFit="1" customWidth="1"/>
    <col min="9" max="13" width="12.28515625" bestFit="1" customWidth="1"/>
    <col min="14" max="17" width="13.42578125" bestFit="1" customWidth="1"/>
    <col min="18" max="19" width="12.28515625" bestFit="1" customWidth="1"/>
    <col min="20" max="38" width="13.42578125" bestFit="1" customWidth="1"/>
  </cols>
  <sheetData>
    <row r="3" spans="1:41">
      <c r="A3" t="s">
        <v>823</v>
      </c>
      <c r="B3" s="6">
        <v>3.5299999999999998E-2</v>
      </c>
    </row>
    <row r="4" spans="1:41">
      <c r="A4" t="s">
        <v>824</v>
      </c>
      <c r="B4" s="6">
        <v>4.2900000000000001E-2</v>
      </c>
    </row>
    <row r="5" spans="1:41">
      <c r="E5" s="8"/>
    </row>
    <row r="6" spans="1:41" s="2" customFormat="1" ht="30.75" customHeight="1">
      <c r="B6" s="2" t="s">
        <v>825</v>
      </c>
      <c r="C6" s="11" t="s">
        <v>826</v>
      </c>
      <c r="D6" s="11"/>
      <c r="F6" s="2">
        <v>1</v>
      </c>
      <c r="G6" s="2">
        <v>2</v>
      </c>
      <c r="H6" s="2">
        <v>3</v>
      </c>
      <c r="I6" s="2">
        <v>4</v>
      </c>
      <c r="J6" s="2">
        <v>5</v>
      </c>
      <c r="K6" s="2">
        <v>6</v>
      </c>
      <c r="L6" s="2">
        <v>7</v>
      </c>
      <c r="M6" s="2">
        <v>8</v>
      </c>
      <c r="N6" s="2">
        <v>9</v>
      </c>
      <c r="O6" s="2">
        <v>10</v>
      </c>
      <c r="P6" s="2">
        <v>11</v>
      </c>
      <c r="Q6" s="2">
        <v>12</v>
      </c>
      <c r="R6" s="2">
        <v>13</v>
      </c>
      <c r="S6" s="2">
        <v>14</v>
      </c>
      <c r="T6" s="2">
        <v>15</v>
      </c>
      <c r="U6" s="2">
        <v>16</v>
      </c>
      <c r="V6" s="2">
        <v>17</v>
      </c>
      <c r="W6" s="2">
        <v>18</v>
      </c>
      <c r="X6" s="2">
        <v>19</v>
      </c>
      <c r="Y6" s="2">
        <v>20</v>
      </c>
      <c r="Z6" s="2">
        <v>21</v>
      </c>
      <c r="AA6" s="2">
        <v>22</v>
      </c>
      <c r="AB6" s="2">
        <v>23</v>
      </c>
      <c r="AC6" s="2">
        <v>24</v>
      </c>
      <c r="AD6" s="2">
        <v>25</v>
      </c>
      <c r="AE6" s="2">
        <v>26</v>
      </c>
      <c r="AF6" s="2">
        <v>27</v>
      </c>
      <c r="AG6" s="2">
        <v>28</v>
      </c>
      <c r="AH6" s="2">
        <v>29</v>
      </c>
      <c r="AI6" s="2">
        <v>30</v>
      </c>
      <c r="AJ6" s="2">
        <v>31</v>
      </c>
      <c r="AK6" s="2">
        <v>32</v>
      </c>
      <c r="AL6" s="2">
        <v>33</v>
      </c>
      <c r="AM6" s="2">
        <v>34</v>
      </c>
      <c r="AN6" s="2">
        <v>35</v>
      </c>
      <c r="AO6" s="2">
        <v>36</v>
      </c>
    </row>
    <row r="7" spans="1:41">
      <c r="E7" s="7"/>
      <c r="F7" s="7">
        <v>2022</v>
      </c>
      <c r="G7" s="7">
        <v>2023</v>
      </c>
      <c r="H7" s="7">
        <v>2024</v>
      </c>
      <c r="I7" s="7">
        <v>2025</v>
      </c>
      <c r="J7" s="7">
        <v>2026</v>
      </c>
      <c r="K7" s="7">
        <v>2027</v>
      </c>
      <c r="L7" s="7">
        <v>2028</v>
      </c>
      <c r="M7" s="7">
        <v>2029</v>
      </c>
      <c r="N7" s="7">
        <v>2030</v>
      </c>
      <c r="O7" s="7">
        <v>2031</v>
      </c>
      <c r="P7" s="7">
        <v>2032</v>
      </c>
      <c r="Q7" s="7">
        <v>2033</v>
      </c>
      <c r="R7" s="7">
        <v>2034</v>
      </c>
      <c r="S7" s="7">
        <v>2035</v>
      </c>
      <c r="T7" s="7">
        <v>2036</v>
      </c>
      <c r="U7" s="7">
        <v>2037</v>
      </c>
      <c r="V7" s="7">
        <v>2038</v>
      </c>
      <c r="W7" s="7">
        <v>2039</v>
      </c>
      <c r="X7" s="7">
        <v>2040</v>
      </c>
      <c r="Y7" s="7">
        <v>2041</v>
      </c>
      <c r="Z7" s="7">
        <v>2042</v>
      </c>
      <c r="AA7" s="7">
        <v>2043</v>
      </c>
      <c r="AB7" s="7">
        <v>2044</v>
      </c>
      <c r="AC7" s="7">
        <v>2045</v>
      </c>
      <c r="AD7" s="7">
        <v>2046</v>
      </c>
      <c r="AE7" s="7">
        <v>2047</v>
      </c>
      <c r="AF7" s="7">
        <v>2048</v>
      </c>
      <c r="AG7" s="7">
        <v>2049</v>
      </c>
      <c r="AH7" s="7">
        <v>2050</v>
      </c>
      <c r="AI7" s="7">
        <v>2051</v>
      </c>
      <c r="AJ7" s="7">
        <v>2052</v>
      </c>
      <c r="AK7" s="7">
        <v>2053</v>
      </c>
      <c r="AL7" s="7">
        <v>2054</v>
      </c>
      <c r="AM7" s="7">
        <v>2055</v>
      </c>
      <c r="AN7" s="7">
        <v>2056</v>
      </c>
      <c r="AO7" s="7">
        <v>2057</v>
      </c>
    </row>
    <row r="8" spans="1:41">
      <c r="A8">
        <v>1</v>
      </c>
      <c r="B8" s="10">
        <v>18000000</v>
      </c>
      <c r="C8">
        <v>4</v>
      </c>
      <c r="F8" s="4">
        <f t="shared" ref="F8:U17" si="0">IF($C8=F$6,$B8,0)*(1+$B$3)^F$6</f>
        <v>0</v>
      </c>
      <c r="G8" s="4">
        <f t="shared" si="0"/>
        <v>0</v>
      </c>
      <c r="H8" s="4">
        <f t="shared" si="0"/>
        <v>0</v>
      </c>
      <c r="I8" s="4">
        <f>IF($C8=I$6,$B8,0)*(1+$B$3)^H$6</f>
        <v>19974280.625585992</v>
      </c>
      <c r="J8" s="4">
        <f t="shared" ref="J8:AL17" si="1">IF($C8=J$6,$B8,0)*(1+$B$3)^J$6</f>
        <v>0</v>
      </c>
      <c r="K8" s="4">
        <f t="shared" si="1"/>
        <v>0</v>
      </c>
      <c r="L8" s="4">
        <f t="shared" si="1"/>
        <v>0</v>
      </c>
      <c r="M8" s="4">
        <f t="shared" si="1"/>
        <v>0</v>
      </c>
      <c r="N8" s="4">
        <f t="shared" si="1"/>
        <v>0</v>
      </c>
      <c r="O8" s="4">
        <f t="shared" si="1"/>
        <v>0</v>
      </c>
      <c r="P8" s="4">
        <f t="shared" si="1"/>
        <v>0</v>
      </c>
      <c r="Q8" s="4">
        <f t="shared" si="1"/>
        <v>0</v>
      </c>
      <c r="R8" s="4">
        <f t="shared" si="1"/>
        <v>0</v>
      </c>
      <c r="S8" s="4">
        <f t="shared" si="1"/>
        <v>0</v>
      </c>
      <c r="T8" s="4">
        <f t="shared" si="1"/>
        <v>0</v>
      </c>
      <c r="U8" s="4">
        <f t="shared" si="1"/>
        <v>0</v>
      </c>
      <c r="V8" s="4">
        <f t="shared" si="1"/>
        <v>0</v>
      </c>
      <c r="W8" s="4">
        <f t="shared" si="1"/>
        <v>0</v>
      </c>
      <c r="X8" s="4">
        <f t="shared" si="1"/>
        <v>0</v>
      </c>
      <c r="Y8" s="4">
        <f t="shared" si="1"/>
        <v>0</v>
      </c>
      <c r="Z8" s="4">
        <f t="shared" si="1"/>
        <v>0</v>
      </c>
      <c r="AA8" s="4">
        <f t="shared" si="1"/>
        <v>0</v>
      </c>
      <c r="AB8" s="4">
        <f t="shared" si="1"/>
        <v>0</v>
      </c>
      <c r="AC8" s="4">
        <f t="shared" si="1"/>
        <v>0</v>
      </c>
      <c r="AD8" s="4">
        <f t="shared" si="1"/>
        <v>0</v>
      </c>
      <c r="AE8" s="4">
        <f t="shared" si="1"/>
        <v>0</v>
      </c>
      <c r="AF8" s="4">
        <f t="shared" si="1"/>
        <v>0</v>
      </c>
      <c r="AG8" s="4">
        <f t="shared" si="1"/>
        <v>0</v>
      </c>
      <c r="AH8" s="4">
        <f t="shared" si="1"/>
        <v>0</v>
      </c>
      <c r="AI8" s="4">
        <f t="shared" si="1"/>
        <v>0</v>
      </c>
      <c r="AJ8" s="4">
        <f t="shared" si="1"/>
        <v>0</v>
      </c>
      <c r="AK8" s="4">
        <f t="shared" si="1"/>
        <v>0</v>
      </c>
      <c r="AL8" s="3">
        <f t="shared" si="1"/>
        <v>0</v>
      </c>
    </row>
    <row r="9" spans="1:41">
      <c r="A9">
        <v>2</v>
      </c>
      <c r="B9" s="10">
        <v>18000000</v>
      </c>
      <c r="C9">
        <v>5</v>
      </c>
      <c r="F9" s="4">
        <f t="shared" si="0"/>
        <v>0</v>
      </c>
      <c r="G9" s="4">
        <f t="shared" si="0"/>
        <v>0</v>
      </c>
      <c r="H9" s="4">
        <f t="shared" si="0"/>
        <v>0</v>
      </c>
      <c r="I9" s="4">
        <f t="shared" si="0"/>
        <v>0</v>
      </c>
      <c r="J9" s="4">
        <f>IF($C9=J$6,$B9,0)*(1+$B$3)^I$6</f>
        <v>20679372.731669176</v>
      </c>
      <c r="K9" s="4">
        <f t="shared" si="1"/>
        <v>0</v>
      </c>
      <c r="L9" s="4">
        <f t="shared" si="1"/>
        <v>0</v>
      </c>
      <c r="M9" s="4">
        <f t="shared" si="1"/>
        <v>0</v>
      </c>
      <c r="N9" s="4">
        <f t="shared" si="1"/>
        <v>0</v>
      </c>
      <c r="O9" s="4">
        <f t="shared" si="1"/>
        <v>0</v>
      </c>
      <c r="P9" s="4">
        <f t="shared" si="1"/>
        <v>0</v>
      </c>
      <c r="Q9" s="4">
        <f t="shared" si="1"/>
        <v>0</v>
      </c>
      <c r="R9" s="4">
        <f t="shared" si="1"/>
        <v>0</v>
      </c>
      <c r="S9" s="4">
        <f t="shared" si="1"/>
        <v>0</v>
      </c>
      <c r="T9" s="4">
        <f t="shared" si="1"/>
        <v>0</v>
      </c>
      <c r="U9" s="4">
        <f t="shared" si="1"/>
        <v>0</v>
      </c>
      <c r="V9" s="4">
        <f t="shared" si="1"/>
        <v>0</v>
      </c>
      <c r="W9" s="4">
        <f t="shared" si="1"/>
        <v>0</v>
      </c>
      <c r="X9" s="4">
        <f t="shared" si="1"/>
        <v>0</v>
      </c>
      <c r="Y9" s="4">
        <f t="shared" si="1"/>
        <v>0</v>
      </c>
      <c r="Z9" s="4">
        <f t="shared" si="1"/>
        <v>0</v>
      </c>
      <c r="AA9" s="4">
        <f t="shared" si="1"/>
        <v>0</v>
      </c>
      <c r="AB9" s="4">
        <f t="shared" si="1"/>
        <v>0</v>
      </c>
      <c r="AC9" s="4">
        <f t="shared" si="1"/>
        <v>0</v>
      </c>
      <c r="AD9" s="4">
        <f t="shared" si="1"/>
        <v>0</v>
      </c>
      <c r="AE9" s="4">
        <f t="shared" si="1"/>
        <v>0</v>
      </c>
      <c r="AF9" s="4">
        <f t="shared" si="1"/>
        <v>0</v>
      </c>
      <c r="AG9" s="4">
        <f t="shared" si="1"/>
        <v>0</v>
      </c>
      <c r="AH9" s="4">
        <f t="shared" si="1"/>
        <v>0</v>
      </c>
      <c r="AI9" s="4">
        <f t="shared" si="1"/>
        <v>0</v>
      </c>
      <c r="AJ9" s="4">
        <f t="shared" si="1"/>
        <v>0</v>
      </c>
      <c r="AK9" s="4">
        <f t="shared" si="1"/>
        <v>0</v>
      </c>
      <c r="AL9" s="3">
        <f t="shared" si="1"/>
        <v>0</v>
      </c>
    </row>
    <row r="10" spans="1:41">
      <c r="A10">
        <v>3</v>
      </c>
      <c r="B10" s="10">
        <v>18000000</v>
      </c>
      <c r="C10">
        <v>6</v>
      </c>
      <c r="F10" s="4">
        <f t="shared" si="0"/>
        <v>0</v>
      </c>
      <c r="G10" s="4">
        <f t="shared" si="0"/>
        <v>0</v>
      </c>
      <c r="H10" s="4">
        <f t="shared" si="0"/>
        <v>0</v>
      </c>
      <c r="I10" s="4">
        <f t="shared" si="0"/>
        <v>0</v>
      </c>
      <c r="J10" s="4">
        <f t="shared" si="0"/>
        <v>0</v>
      </c>
      <c r="K10" s="4">
        <f>IF($C10=K$6,$B10,0)*(1+$B$3)^J$6</f>
        <v>21409354.589097101</v>
      </c>
      <c r="L10" s="4">
        <f t="shared" si="1"/>
        <v>0</v>
      </c>
      <c r="M10" s="4">
        <f t="shared" si="1"/>
        <v>0</v>
      </c>
      <c r="N10" s="4">
        <f t="shared" si="1"/>
        <v>0</v>
      </c>
      <c r="O10" s="4">
        <f t="shared" si="1"/>
        <v>0</v>
      </c>
      <c r="P10" s="4">
        <f t="shared" si="1"/>
        <v>0</v>
      </c>
      <c r="Q10" s="4">
        <f t="shared" si="1"/>
        <v>0</v>
      </c>
      <c r="R10" s="4">
        <f t="shared" si="1"/>
        <v>0</v>
      </c>
      <c r="S10" s="4">
        <f t="shared" si="1"/>
        <v>0</v>
      </c>
      <c r="T10" s="4">
        <f t="shared" si="1"/>
        <v>0</v>
      </c>
      <c r="U10" s="4">
        <f t="shared" si="1"/>
        <v>0</v>
      </c>
      <c r="V10" s="4">
        <f t="shared" si="1"/>
        <v>0</v>
      </c>
      <c r="W10" s="4">
        <f t="shared" si="1"/>
        <v>0</v>
      </c>
      <c r="X10" s="4">
        <f t="shared" si="1"/>
        <v>0</v>
      </c>
      <c r="Y10" s="4">
        <f t="shared" si="1"/>
        <v>0</v>
      </c>
      <c r="Z10" s="4">
        <f t="shared" si="1"/>
        <v>0</v>
      </c>
      <c r="AA10" s="4">
        <f t="shared" si="1"/>
        <v>0</v>
      </c>
      <c r="AB10" s="4">
        <f t="shared" si="1"/>
        <v>0</v>
      </c>
      <c r="AC10" s="4">
        <f t="shared" si="1"/>
        <v>0</v>
      </c>
      <c r="AD10" s="4">
        <f t="shared" si="1"/>
        <v>0</v>
      </c>
      <c r="AE10" s="4">
        <f t="shared" si="1"/>
        <v>0</v>
      </c>
      <c r="AF10" s="4">
        <f t="shared" si="1"/>
        <v>0</v>
      </c>
      <c r="AG10" s="4">
        <f t="shared" si="1"/>
        <v>0</v>
      </c>
      <c r="AH10" s="4">
        <f t="shared" si="1"/>
        <v>0</v>
      </c>
      <c r="AI10" s="4">
        <f t="shared" si="1"/>
        <v>0</v>
      </c>
      <c r="AJ10" s="4">
        <f t="shared" si="1"/>
        <v>0</v>
      </c>
      <c r="AK10" s="4">
        <f t="shared" si="1"/>
        <v>0</v>
      </c>
      <c r="AL10" s="3">
        <f t="shared" si="1"/>
        <v>0</v>
      </c>
    </row>
    <row r="11" spans="1:41">
      <c r="A11">
        <v>4</v>
      </c>
      <c r="B11" s="10">
        <v>18000000</v>
      </c>
      <c r="C11">
        <v>10</v>
      </c>
      <c r="F11" s="4">
        <f t="shared" si="0"/>
        <v>0</v>
      </c>
      <c r="G11" s="4">
        <f t="shared" si="0"/>
        <v>0</v>
      </c>
      <c r="H11" s="4">
        <f t="shared" si="0"/>
        <v>0</v>
      </c>
      <c r="I11" s="4">
        <f t="shared" si="0"/>
        <v>0</v>
      </c>
      <c r="J11" s="4">
        <f t="shared" si="0"/>
        <v>0</v>
      </c>
      <c r="K11" s="4">
        <f t="shared" si="0"/>
        <v>0</v>
      </c>
      <c r="L11" s="4">
        <f t="shared" si="0"/>
        <v>0</v>
      </c>
      <c r="M11" s="4">
        <f t="shared" si="0"/>
        <v>0</v>
      </c>
      <c r="N11" s="4">
        <f t="shared" si="0"/>
        <v>0</v>
      </c>
      <c r="O11" s="4">
        <f>IF($C11=O$6,$B11,0)*(1+$B$3)^N$6</f>
        <v>24596223.527356163</v>
      </c>
      <c r="P11" s="4">
        <f t="shared" si="1"/>
        <v>0</v>
      </c>
      <c r="Q11" s="4">
        <f t="shared" si="1"/>
        <v>0</v>
      </c>
      <c r="R11" s="4">
        <f t="shared" si="1"/>
        <v>0</v>
      </c>
      <c r="S11" s="4">
        <f t="shared" si="1"/>
        <v>0</v>
      </c>
      <c r="T11" s="4">
        <f t="shared" si="1"/>
        <v>0</v>
      </c>
      <c r="U11" s="4">
        <f t="shared" si="1"/>
        <v>0</v>
      </c>
      <c r="V11" s="4">
        <f t="shared" si="1"/>
        <v>0</v>
      </c>
      <c r="W11" s="4">
        <f t="shared" si="1"/>
        <v>0</v>
      </c>
      <c r="X11" s="4">
        <f t="shared" si="1"/>
        <v>0</v>
      </c>
      <c r="Y11" s="4">
        <f t="shared" si="1"/>
        <v>0</v>
      </c>
      <c r="Z11" s="4">
        <f t="shared" si="1"/>
        <v>0</v>
      </c>
      <c r="AA11" s="4">
        <f t="shared" si="1"/>
        <v>0</v>
      </c>
      <c r="AB11" s="4">
        <f t="shared" si="1"/>
        <v>0</v>
      </c>
      <c r="AC11" s="4">
        <f t="shared" si="1"/>
        <v>0</v>
      </c>
      <c r="AD11" s="4">
        <f t="shared" si="1"/>
        <v>0</v>
      </c>
      <c r="AE11" s="4">
        <f t="shared" si="1"/>
        <v>0</v>
      </c>
      <c r="AF11" s="4">
        <f t="shared" si="1"/>
        <v>0</v>
      </c>
      <c r="AG11" s="4">
        <f t="shared" si="1"/>
        <v>0</v>
      </c>
      <c r="AH11" s="4">
        <f t="shared" si="1"/>
        <v>0</v>
      </c>
      <c r="AI11" s="4">
        <f t="shared" si="1"/>
        <v>0</v>
      </c>
      <c r="AJ11" s="4">
        <f t="shared" si="1"/>
        <v>0</v>
      </c>
      <c r="AK11" s="4">
        <f t="shared" si="1"/>
        <v>0</v>
      </c>
      <c r="AL11" s="3">
        <f t="shared" si="1"/>
        <v>0</v>
      </c>
    </row>
    <row r="12" spans="1:41">
      <c r="A12">
        <v>5</v>
      </c>
      <c r="B12" s="10">
        <v>18000000</v>
      </c>
      <c r="C12">
        <v>10</v>
      </c>
      <c r="F12" s="4">
        <f t="shared" si="0"/>
        <v>0</v>
      </c>
      <c r="G12" s="4">
        <f t="shared" si="0"/>
        <v>0</v>
      </c>
      <c r="H12" s="4">
        <f t="shared" si="0"/>
        <v>0</v>
      </c>
      <c r="I12" s="4">
        <f t="shared" si="0"/>
        <v>0</v>
      </c>
      <c r="J12" s="4">
        <f t="shared" si="0"/>
        <v>0</v>
      </c>
      <c r="K12" s="4">
        <f t="shared" si="0"/>
        <v>0</v>
      </c>
      <c r="L12" s="4">
        <f t="shared" si="0"/>
        <v>0</v>
      </c>
      <c r="M12" s="4">
        <f t="shared" si="0"/>
        <v>0</v>
      </c>
      <c r="N12" s="4">
        <f t="shared" si="0"/>
        <v>0</v>
      </c>
      <c r="O12" s="4">
        <f>IF($C12=O$6,$B12,0)*(1+$B$3)^N$6</f>
        <v>24596223.527356163</v>
      </c>
      <c r="P12" s="4">
        <f t="shared" si="1"/>
        <v>0</v>
      </c>
      <c r="Q12" s="4">
        <f t="shared" si="1"/>
        <v>0</v>
      </c>
      <c r="R12" s="4">
        <f t="shared" si="1"/>
        <v>0</v>
      </c>
      <c r="S12" s="4">
        <f t="shared" si="1"/>
        <v>0</v>
      </c>
      <c r="T12" s="4">
        <f t="shared" si="1"/>
        <v>0</v>
      </c>
      <c r="U12" s="4">
        <f t="shared" si="1"/>
        <v>0</v>
      </c>
      <c r="V12" s="4">
        <f t="shared" si="1"/>
        <v>0</v>
      </c>
      <c r="W12" s="4">
        <f t="shared" si="1"/>
        <v>0</v>
      </c>
      <c r="X12" s="4">
        <f t="shared" si="1"/>
        <v>0</v>
      </c>
      <c r="Y12" s="4">
        <f t="shared" si="1"/>
        <v>0</v>
      </c>
      <c r="Z12" s="4">
        <f t="shared" si="1"/>
        <v>0</v>
      </c>
      <c r="AA12" s="4">
        <f t="shared" si="1"/>
        <v>0</v>
      </c>
      <c r="AB12" s="4">
        <f t="shared" si="1"/>
        <v>0</v>
      </c>
      <c r="AC12" s="4">
        <f t="shared" si="1"/>
        <v>0</v>
      </c>
      <c r="AD12" s="4">
        <f t="shared" si="1"/>
        <v>0</v>
      </c>
      <c r="AE12" s="4">
        <f t="shared" si="1"/>
        <v>0</v>
      </c>
      <c r="AF12" s="4">
        <f t="shared" si="1"/>
        <v>0</v>
      </c>
      <c r="AG12" s="4">
        <f t="shared" si="1"/>
        <v>0</v>
      </c>
      <c r="AH12" s="4">
        <f t="shared" si="1"/>
        <v>0</v>
      </c>
      <c r="AI12" s="4">
        <f t="shared" si="1"/>
        <v>0</v>
      </c>
      <c r="AJ12" s="4">
        <f t="shared" si="1"/>
        <v>0</v>
      </c>
      <c r="AK12" s="4">
        <f t="shared" si="1"/>
        <v>0</v>
      </c>
      <c r="AL12" s="3">
        <f t="shared" si="1"/>
        <v>0</v>
      </c>
    </row>
    <row r="13" spans="1:41">
      <c r="A13">
        <v>6</v>
      </c>
      <c r="B13" s="10">
        <v>18000000</v>
      </c>
      <c r="C13">
        <v>15</v>
      </c>
      <c r="F13" s="4">
        <f t="shared" si="0"/>
        <v>0</v>
      </c>
      <c r="G13" s="4">
        <f t="shared" si="0"/>
        <v>0</v>
      </c>
      <c r="H13" s="4">
        <f t="shared" si="0"/>
        <v>0</v>
      </c>
      <c r="I13" s="4">
        <f t="shared" si="0"/>
        <v>0</v>
      </c>
      <c r="J13" s="4">
        <f t="shared" si="0"/>
        <v>0</v>
      </c>
      <c r="K13" s="4">
        <f t="shared" si="0"/>
        <v>0</v>
      </c>
      <c r="L13" s="4">
        <f t="shared" si="0"/>
        <v>0</v>
      </c>
      <c r="M13" s="4">
        <f t="shared" si="0"/>
        <v>0</v>
      </c>
      <c r="N13" s="4">
        <f t="shared" si="0"/>
        <v>0</v>
      </c>
      <c r="O13" s="4">
        <f t="shared" si="0"/>
        <v>0</v>
      </c>
      <c r="P13" s="4">
        <f t="shared" si="0"/>
        <v>0</v>
      </c>
      <c r="Q13" s="4">
        <f t="shared" si="0"/>
        <v>0</v>
      </c>
      <c r="R13" s="4">
        <f t="shared" si="0"/>
        <v>0</v>
      </c>
      <c r="S13" s="4">
        <f t="shared" si="0"/>
        <v>0</v>
      </c>
      <c r="T13" s="4">
        <f>IF($C13=T$6,$B13,0)*(1+$B$3)^S$6</f>
        <v>29254959.502770036</v>
      </c>
      <c r="U13" s="4">
        <f t="shared" si="1"/>
        <v>0</v>
      </c>
      <c r="V13" s="4">
        <f t="shared" si="1"/>
        <v>0</v>
      </c>
      <c r="W13" s="4">
        <f t="shared" si="1"/>
        <v>0</v>
      </c>
      <c r="X13" s="4">
        <f t="shared" si="1"/>
        <v>0</v>
      </c>
      <c r="Y13" s="4">
        <f t="shared" si="1"/>
        <v>0</v>
      </c>
      <c r="Z13" s="4">
        <f t="shared" si="1"/>
        <v>0</v>
      </c>
      <c r="AA13" s="4">
        <f t="shared" si="1"/>
        <v>0</v>
      </c>
      <c r="AB13" s="4">
        <f t="shared" si="1"/>
        <v>0</v>
      </c>
      <c r="AC13" s="4">
        <f t="shared" si="1"/>
        <v>0</v>
      </c>
      <c r="AD13" s="4">
        <f t="shared" si="1"/>
        <v>0</v>
      </c>
      <c r="AE13" s="4">
        <f t="shared" si="1"/>
        <v>0</v>
      </c>
      <c r="AF13" s="4">
        <f t="shared" si="1"/>
        <v>0</v>
      </c>
      <c r="AG13" s="4">
        <f t="shared" si="1"/>
        <v>0</v>
      </c>
      <c r="AH13" s="4">
        <f t="shared" si="1"/>
        <v>0</v>
      </c>
      <c r="AI13" s="4">
        <f t="shared" si="1"/>
        <v>0</v>
      </c>
      <c r="AJ13" s="4">
        <f t="shared" si="1"/>
        <v>0</v>
      </c>
      <c r="AK13" s="4">
        <f t="shared" si="1"/>
        <v>0</v>
      </c>
      <c r="AL13" s="3">
        <f t="shared" si="1"/>
        <v>0</v>
      </c>
    </row>
    <row r="14" spans="1:41">
      <c r="A14">
        <v>7</v>
      </c>
      <c r="B14" s="10">
        <v>18000000</v>
      </c>
      <c r="C14">
        <v>15</v>
      </c>
      <c r="F14" s="4">
        <f t="shared" si="0"/>
        <v>0</v>
      </c>
      <c r="G14" s="4">
        <f t="shared" si="0"/>
        <v>0</v>
      </c>
      <c r="H14" s="4">
        <f t="shared" si="0"/>
        <v>0</v>
      </c>
      <c r="I14" s="4">
        <f t="shared" si="0"/>
        <v>0</v>
      </c>
      <c r="J14" s="4">
        <f t="shared" si="0"/>
        <v>0</v>
      </c>
      <c r="K14" s="4">
        <f t="shared" si="0"/>
        <v>0</v>
      </c>
      <c r="L14" s="4">
        <f t="shared" si="0"/>
        <v>0</v>
      </c>
      <c r="M14" s="4">
        <f t="shared" si="0"/>
        <v>0</v>
      </c>
      <c r="N14" s="4">
        <f t="shared" si="0"/>
        <v>0</v>
      </c>
      <c r="O14" s="4">
        <f t="shared" si="0"/>
        <v>0</v>
      </c>
      <c r="P14" s="4">
        <f t="shared" si="0"/>
        <v>0</v>
      </c>
      <c r="Q14" s="4">
        <f t="shared" si="0"/>
        <v>0</v>
      </c>
      <c r="R14" s="4">
        <f t="shared" si="0"/>
        <v>0</v>
      </c>
      <c r="S14" s="4">
        <f t="shared" si="0"/>
        <v>0</v>
      </c>
      <c r="T14" s="4">
        <f>IF($C14=T$6,$B14,0)*(1+$B$3)^S$6</f>
        <v>29254959.502770036</v>
      </c>
      <c r="U14" s="4">
        <f t="shared" si="1"/>
        <v>0</v>
      </c>
      <c r="V14" s="4">
        <f t="shared" si="1"/>
        <v>0</v>
      </c>
      <c r="W14" s="4">
        <f t="shared" si="1"/>
        <v>0</v>
      </c>
      <c r="X14" s="4">
        <f t="shared" si="1"/>
        <v>0</v>
      </c>
      <c r="Y14" s="4">
        <f t="shared" si="1"/>
        <v>0</v>
      </c>
      <c r="Z14" s="4">
        <f t="shared" si="1"/>
        <v>0</v>
      </c>
      <c r="AA14" s="4">
        <f t="shared" si="1"/>
        <v>0</v>
      </c>
      <c r="AB14" s="4">
        <f t="shared" si="1"/>
        <v>0</v>
      </c>
      <c r="AC14" s="4">
        <f t="shared" si="1"/>
        <v>0</v>
      </c>
      <c r="AD14" s="4">
        <f t="shared" si="1"/>
        <v>0</v>
      </c>
      <c r="AE14" s="4">
        <f t="shared" si="1"/>
        <v>0</v>
      </c>
      <c r="AF14" s="4">
        <f t="shared" si="1"/>
        <v>0</v>
      </c>
      <c r="AG14" s="4">
        <f t="shared" si="1"/>
        <v>0</v>
      </c>
      <c r="AH14" s="4">
        <f t="shared" si="1"/>
        <v>0</v>
      </c>
      <c r="AI14" s="4">
        <f t="shared" si="1"/>
        <v>0</v>
      </c>
      <c r="AJ14" s="4">
        <f t="shared" si="1"/>
        <v>0</v>
      </c>
      <c r="AK14" s="4">
        <f t="shared" si="1"/>
        <v>0</v>
      </c>
      <c r="AL14" s="3">
        <f t="shared" si="1"/>
        <v>0</v>
      </c>
    </row>
    <row r="15" spans="1:41">
      <c r="A15">
        <v>8</v>
      </c>
      <c r="B15" s="10">
        <v>18000000</v>
      </c>
      <c r="C15">
        <v>18</v>
      </c>
      <c r="F15" s="4">
        <f t="shared" si="0"/>
        <v>0</v>
      </c>
      <c r="G15" s="4">
        <f t="shared" si="0"/>
        <v>0</v>
      </c>
      <c r="H15" s="4">
        <f t="shared" si="0"/>
        <v>0</v>
      </c>
      <c r="I15" s="4">
        <f t="shared" si="0"/>
        <v>0</v>
      </c>
      <c r="J15" s="4">
        <f t="shared" si="0"/>
        <v>0</v>
      </c>
      <c r="K15" s="4">
        <f t="shared" si="0"/>
        <v>0</v>
      </c>
      <c r="L15" s="4">
        <f t="shared" si="0"/>
        <v>0</v>
      </c>
      <c r="M15" s="4">
        <f t="shared" si="0"/>
        <v>0</v>
      </c>
      <c r="N15" s="4">
        <f t="shared" si="0"/>
        <v>0</v>
      </c>
      <c r="O15" s="4">
        <f t="shared" si="0"/>
        <v>0</v>
      </c>
      <c r="P15" s="4">
        <f t="shared" si="0"/>
        <v>0</v>
      </c>
      <c r="Q15" s="4">
        <f t="shared" si="0"/>
        <v>0</v>
      </c>
      <c r="R15" s="4">
        <f t="shared" si="0"/>
        <v>0</v>
      </c>
      <c r="S15" s="4">
        <f t="shared" si="0"/>
        <v>0</v>
      </c>
      <c r="T15" s="4">
        <f t="shared" si="0"/>
        <v>0</v>
      </c>
      <c r="U15" s="4">
        <f t="shared" si="0"/>
        <v>0</v>
      </c>
      <c r="V15" s="4">
        <f t="shared" si="1"/>
        <v>0</v>
      </c>
      <c r="W15" s="4">
        <f>IF($C15=W$6,$B15,0)*(1+$B$3)^V$6</f>
        <v>32463709.488804579</v>
      </c>
      <c r="X15" s="4">
        <f t="shared" si="1"/>
        <v>0</v>
      </c>
      <c r="Y15" s="4">
        <f t="shared" si="1"/>
        <v>0</v>
      </c>
      <c r="Z15" s="4">
        <f t="shared" si="1"/>
        <v>0</v>
      </c>
      <c r="AA15" s="4">
        <f t="shared" si="1"/>
        <v>0</v>
      </c>
      <c r="AB15" s="4">
        <f t="shared" si="1"/>
        <v>0</v>
      </c>
      <c r="AC15" s="4">
        <f t="shared" si="1"/>
        <v>0</v>
      </c>
      <c r="AD15" s="4">
        <f t="shared" si="1"/>
        <v>0</v>
      </c>
      <c r="AE15" s="4">
        <f t="shared" si="1"/>
        <v>0</v>
      </c>
      <c r="AF15" s="4">
        <f t="shared" si="1"/>
        <v>0</v>
      </c>
      <c r="AG15" s="4">
        <f t="shared" si="1"/>
        <v>0</v>
      </c>
      <c r="AH15" s="4">
        <f t="shared" si="1"/>
        <v>0</v>
      </c>
      <c r="AI15" s="4">
        <f t="shared" si="1"/>
        <v>0</v>
      </c>
      <c r="AJ15" s="4">
        <f t="shared" si="1"/>
        <v>0</v>
      </c>
      <c r="AK15" s="4">
        <f t="shared" si="1"/>
        <v>0</v>
      </c>
      <c r="AL15" s="3">
        <f t="shared" si="1"/>
        <v>0</v>
      </c>
    </row>
    <row r="16" spans="1:41">
      <c r="A16">
        <v>9</v>
      </c>
      <c r="B16" s="10">
        <v>18000000</v>
      </c>
      <c r="C16">
        <v>18</v>
      </c>
      <c r="F16" s="4">
        <f t="shared" si="0"/>
        <v>0</v>
      </c>
      <c r="G16" s="4">
        <f t="shared" si="0"/>
        <v>0</v>
      </c>
      <c r="H16" s="4">
        <f t="shared" si="0"/>
        <v>0</v>
      </c>
      <c r="I16" s="4">
        <f t="shared" si="0"/>
        <v>0</v>
      </c>
      <c r="J16" s="4">
        <f t="shared" si="0"/>
        <v>0</v>
      </c>
      <c r="K16" s="4">
        <f t="shared" si="0"/>
        <v>0</v>
      </c>
      <c r="L16" s="4">
        <f t="shared" si="0"/>
        <v>0</v>
      </c>
      <c r="M16" s="4">
        <f t="shared" si="0"/>
        <v>0</v>
      </c>
      <c r="N16" s="4">
        <f t="shared" si="0"/>
        <v>0</v>
      </c>
      <c r="O16" s="4">
        <f t="shared" si="0"/>
        <v>0</v>
      </c>
      <c r="P16" s="4">
        <f t="shared" si="0"/>
        <v>0</v>
      </c>
      <c r="Q16" s="4">
        <f t="shared" si="0"/>
        <v>0</v>
      </c>
      <c r="R16" s="4">
        <f t="shared" si="0"/>
        <v>0</v>
      </c>
      <c r="S16" s="4">
        <f t="shared" si="0"/>
        <v>0</v>
      </c>
      <c r="T16" s="4">
        <f t="shared" si="1"/>
        <v>0</v>
      </c>
      <c r="U16" s="4">
        <f t="shared" si="1"/>
        <v>0</v>
      </c>
      <c r="V16" s="4">
        <f t="shared" si="1"/>
        <v>0</v>
      </c>
      <c r="W16" s="4">
        <f>IF($C16=W$6,$B16,0)*(1+$B$3)^V$6</f>
        <v>32463709.488804579</v>
      </c>
      <c r="X16" s="4">
        <f t="shared" si="1"/>
        <v>0</v>
      </c>
      <c r="Y16" s="4">
        <f t="shared" si="1"/>
        <v>0</v>
      </c>
      <c r="Z16" s="4">
        <f t="shared" si="1"/>
        <v>0</v>
      </c>
      <c r="AA16" s="4">
        <f t="shared" si="1"/>
        <v>0</v>
      </c>
      <c r="AB16" s="4">
        <f t="shared" si="1"/>
        <v>0</v>
      </c>
      <c r="AC16" s="4">
        <f t="shared" si="1"/>
        <v>0</v>
      </c>
      <c r="AD16" s="4">
        <f t="shared" si="1"/>
        <v>0</v>
      </c>
      <c r="AE16" s="4">
        <f t="shared" si="1"/>
        <v>0</v>
      </c>
      <c r="AF16" s="4">
        <f t="shared" si="1"/>
        <v>0</v>
      </c>
      <c r="AG16" s="4">
        <f t="shared" si="1"/>
        <v>0</v>
      </c>
      <c r="AH16" s="4">
        <f t="shared" si="1"/>
        <v>0</v>
      </c>
      <c r="AI16" s="4">
        <f t="shared" si="1"/>
        <v>0</v>
      </c>
      <c r="AJ16" s="4">
        <f t="shared" si="1"/>
        <v>0</v>
      </c>
      <c r="AK16" s="4">
        <f t="shared" si="1"/>
        <v>0</v>
      </c>
      <c r="AL16" s="3">
        <f t="shared" si="1"/>
        <v>0</v>
      </c>
    </row>
    <row r="17" spans="1:41">
      <c r="A17">
        <v>10</v>
      </c>
      <c r="B17" s="10">
        <v>18000000</v>
      </c>
      <c r="C17">
        <v>20</v>
      </c>
      <c r="F17" s="4">
        <f t="shared" si="0"/>
        <v>0</v>
      </c>
      <c r="G17" s="4">
        <f t="shared" si="0"/>
        <v>0</v>
      </c>
      <c r="H17" s="4">
        <f t="shared" si="0"/>
        <v>0</v>
      </c>
      <c r="I17" s="4">
        <f t="shared" si="0"/>
        <v>0</v>
      </c>
      <c r="J17" s="4">
        <f t="shared" si="0"/>
        <v>0</v>
      </c>
      <c r="K17" s="4">
        <f t="shared" si="0"/>
        <v>0</v>
      </c>
      <c r="L17" s="4">
        <f t="shared" si="0"/>
        <v>0</v>
      </c>
      <c r="M17" s="4">
        <f t="shared" si="0"/>
        <v>0</v>
      </c>
      <c r="N17" s="4">
        <f t="shared" si="0"/>
        <v>0</v>
      </c>
      <c r="O17" s="4">
        <f t="shared" si="0"/>
        <v>0</v>
      </c>
      <c r="P17" s="4">
        <f t="shared" si="0"/>
        <v>0</v>
      </c>
      <c r="Q17" s="4">
        <f t="shared" si="0"/>
        <v>0</v>
      </c>
      <c r="R17" s="4">
        <f t="shared" si="0"/>
        <v>0</v>
      </c>
      <c r="S17" s="4">
        <f t="shared" si="0"/>
        <v>0</v>
      </c>
      <c r="T17" s="4">
        <f t="shared" si="1"/>
        <v>0</v>
      </c>
      <c r="U17" s="4">
        <f t="shared" si="1"/>
        <v>0</v>
      </c>
      <c r="V17" s="4">
        <f t="shared" si="1"/>
        <v>0</v>
      </c>
      <c r="W17" s="4">
        <f>IF($C17=W$6,$B17,0)*(1+$B$3)^W$6</f>
        <v>0</v>
      </c>
      <c r="X17" s="4">
        <f>IF($C17=X$6,$B17,0)*(1+$B$3)^X$6</f>
        <v>0</v>
      </c>
      <c r="Y17" s="4">
        <f>IF($C17=Y$6,$B17,0)*(1+$B$3)^X$6</f>
        <v>34796100.08247108</v>
      </c>
      <c r="Z17" s="4">
        <f t="shared" si="1"/>
        <v>0</v>
      </c>
      <c r="AA17" s="4">
        <f t="shared" si="1"/>
        <v>0</v>
      </c>
      <c r="AB17" s="4">
        <f t="shared" si="1"/>
        <v>0</v>
      </c>
      <c r="AC17" s="4">
        <f t="shared" si="1"/>
        <v>0</v>
      </c>
      <c r="AD17" s="4">
        <f t="shared" si="1"/>
        <v>0</v>
      </c>
      <c r="AE17" s="4">
        <f t="shared" si="1"/>
        <v>0</v>
      </c>
      <c r="AF17" s="4">
        <f t="shared" si="1"/>
        <v>0</v>
      </c>
      <c r="AG17" s="4">
        <f t="shared" si="1"/>
        <v>0</v>
      </c>
      <c r="AH17" s="4">
        <f t="shared" si="1"/>
        <v>0</v>
      </c>
      <c r="AI17" s="4">
        <f t="shared" si="1"/>
        <v>0</v>
      </c>
      <c r="AJ17" s="4">
        <f t="shared" si="1"/>
        <v>0</v>
      </c>
      <c r="AK17" s="4">
        <f t="shared" si="1"/>
        <v>0</v>
      </c>
      <c r="AL17" s="3">
        <f t="shared" si="1"/>
        <v>0</v>
      </c>
    </row>
    <row r="18" spans="1:41">
      <c r="A18" t="s">
        <v>827</v>
      </c>
      <c r="B18" s="10"/>
      <c r="C18" s="4">
        <f>SUM(E18:AL18)</f>
        <v>269488893.0666849</v>
      </c>
      <c r="F18" s="4">
        <f t="shared" ref="F18:AL18" si="2">SUM(F8:F17)</f>
        <v>0</v>
      </c>
      <c r="G18" s="4">
        <f t="shared" si="2"/>
        <v>0</v>
      </c>
      <c r="H18" s="4">
        <f t="shared" si="2"/>
        <v>0</v>
      </c>
      <c r="I18" s="4">
        <f t="shared" si="2"/>
        <v>19974280.625585992</v>
      </c>
      <c r="J18" s="4">
        <f t="shared" si="2"/>
        <v>20679372.731669176</v>
      </c>
      <c r="K18" s="4">
        <f t="shared" si="2"/>
        <v>21409354.589097101</v>
      </c>
      <c r="L18" s="4">
        <f t="shared" si="2"/>
        <v>0</v>
      </c>
      <c r="M18" s="4">
        <f t="shared" si="2"/>
        <v>0</v>
      </c>
      <c r="N18" s="4">
        <f t="shared" si="2"/>
        <v>0</v>
      </c>
      <c r="O18" s="4">
        <f t="shared" si="2"/>
        <v>49192447.054712325</v>
      </c>
      <c r="P18" s="4">
        <f t="shared" si="2"/>
        <v>0</v>
      </c>
      <c r="Q18" s="4">
        <f t="shared" si="2"/>
        <v>0</v>
      </c>
      <c r="R18" s="4">
        <f t="shared" si="2"/>
        <v>0</v>
      </c>
      <c r="S18" s="4">
        <f t="shared" si="2"/>
        <v>0</v>
      </c>
      <c r="T18" s="4">
        <f t="shared" si="2"/>
        <v>58509919.005540073</v>
      </c>
      <c r="U18" s="4">
        <f t="shared" si="2"/>
        <v>0</v>
      </c>
      <c r="V18" s="4">
        <f t="shared" si="2"/>
        <v>0</v>
      </c>
      <c r="W18" s="4">
        <f t="shared" si="2"/>
        <v>64927418.977609158</v>
      </c>
      <c r="X18" s="4">
        <f t="shared" si="2"/>
        <v>0</v>
      </c>
      <c r="Y18" s="4">
        <f t="shared" si="2"/>
        <v>34796100.08247108</v>
      </c>
      <c r="Z18" s="4">
        <f t="shared" si="2"/>
        <v>0</v>
      </c>
      <c r="AA18" s="4">
        <f t="shared" si="2"/>
        <v>0</v>
      </c>
      <c r="AB18" s="4">
        <f t="shared" si="2"/>
        <v>0</v>
      </c>
      <c r="AC18" s="4">
        <f t="shared" si="2"/>
        <v>0</v>
      </c>
      <c r="AD18" s="4">
        <f t="shared" si="2"/>
        <v>0</v>
      </c>
      <c r="AE18" s="4">
        <f t="shared" si="2"/>
        <v>0</v>
      </c>
      <c r="AF18" s="4">
        <f t="shared" si="2"/>
        <v>0</v>
      </c>
      <c r="AG18" s="4">
        <f t="shared" si="2"/>
        <v>0</v>
      </c>
      <c r="AH18" s="4">
        <f t="shared" si="2"/>
        <v>0</v>
      </c>
      <c r="AI18" s="4">
        <f t="shared" si="2"/>
        <v>0</v>
      </c>
      <c r="AJ18" s="4">
        <f t="shared" si="2"/>
        <v>0</v>
      </c>
      <c r="AK18" s="4">
        <f t="shared" si="2"/>
        <v>0</v>
      </c>
      <c r="AL18" s="3">
        <f t="shared" si="2"/>
        <v>0</v>
      </c>
    </row>
    <row r="19" spans="1:41">
      <c r="A19" t="s">
        <v>828</v>
      </c>
      <c r="C19" s="4">
        <f>SUM(F19:AL19)</f>
        <v>159269567.08616</v>
      </c>
      <c r="F19" s="4">
        <f t="shared" ref="F19:AL19" si="3">(SUM(F8:F17))/((1+$B$4)^F6)</f>
        <v>0</v>
      </c>
      <c r="G19" s="4">
        <f t="shared" si="3"/>
        <v>0</v>
      </c>
      <c r="H19" s="4">
        <f t="shared" si="3"/>
        <v>0</v>
      </c>
      <c r="I19" s="4">
        <f t="shared" si="3"/>
        <v>16884977.152049072</v>
      </c>
      <c r="J19" s="4">
        <f t="shared" si="3"/>
        <v>16761930.046520669</v>
      </c>
      <c r="K19" s="4">
        <f t="shared" si="3"/>
        <v>16639779.630993241</v>
      </c>
      <c r="L19" s="4">
        <f t="shared" si="3"/>
        <v>0</v>
      </c>
      <c r="M19" s="4">
        <f t="shared" si="3"/>
        <v>0</v>
      </c>
      <c r="N19" s="4">
        <f t="shared" si="3"/>
        <v>0</v>
      </c>
      <c r="O19" s="4">
        <f t="shared" si="3"/>
        <v>32320029.78167484</v>
      </c>
      <c r="P19" s="4">
        <f t="shared" si="3"/>
        <v>0</v>
      </c>
      <c r="Q19" s="4">
        <f t="shared" si="3"/>
        <v>0</v>
      </c>
      <c r="R19" s="4">
        <f t="shared" si="3"/>
        <v>0</v>
      </c>
      <c r="S19" s="4">
        <f t="shared" si="3"/>
        <v>0</v>
      </c>
      <c r="T19" s="4">
        <f t="shared" si="3"/>
        <v>31159428.603664182</v>
      </c>
      <c r="U19" s="4">
        <f t="shared" si="3"/>
        <v>0</v>
      </c>
      <c r="V19" s="4">
        <f t="shared" si="3"/>
        <v>0</v>
      </c>
      <c r="W19" s="4">
        <f t="shared" si="3"/>
        <v>30483169.763425112</v>
      </c>
      <c r="X19" s="4">
        <f t="shared" si="3"/>
        <v>0</v>
      </c>
      <c r="Y19" s="4">
        <f t="shared" si="3"/>
        <v>15020252.107832877</v>
      </c>
      <c r="Z19" s="4">
        <f t="shared" si="3"/>
        <v>0</v>
      </c>
      <c r="AA19" s="4">
        <f t="shared" si="3"/>
        <v>0</v>
      </c>
      <c r="AB19" s="4">
        <f t="shared" si="3"/>
        <v>0</v>
      </c>
      <c r="AC19" s="4">
        <f t="shared" si="3"/>
        <v>0</v>
      </c>
      <c r="AD19" s="4">
        <f t="shared" si="3"/>
        <v>0</v>
      </c>
      <c r="AE19" s="4">
        <f t="shared" si="3"/>
        <v>0</v>
      </c>
      <c r="AF19" s="4">
        <f t="shared" si="3"/>
        <v>0</v>
      </c>
      <c r="AG19" s="4">
        <f t="shared" si="3"/>
        <v>0</v>
      </c>
      <c r="AH19" s="4">
        <f t="shared" si="3"/>
        <v>0</v>
      </c>
      <c r="AI19" s="4">
        <f t="shared" si="3"/>
        <v>0</v>
      </c>
      <c r="AJ19" s="4">
        <f t="shared" si="3"/>
        <v>0</v>
      </c>
      <c r="AK19" s="4">
        <f t="shared" si="3"/>
        <v>0</v>
      </c>
      <c r="AL19" s="3">
        <f t="shared" si="3"/>
        <v>0</v>
      </c>
    </row>
    <row r="20" spans="1:41">
      <c r="A20" s="9"/>
      <c r="C20" s="4">
        <f>SUM(G20:AL20)</f>
        <v>10202.799999999999</v>
      </c>
      <c r="E20" s="1"/>
      <c r="F20" s="4">
        <v>361</v>
      </c>
      <c r="G20" s="4">
        <v>290</v>
      </c>
      <c r="H20" s="4">
        <v>309</v>
      </c>
      <c r="I20" s="4">
        <v>327</v>
      </c>
      <c r="J20" s="4">
        <v>321</v>
      </c>
      <c r="K20" s="4">
        <v>321</v>
      </c>
      <c r="L20" s="4">
        <v>321.5</v>
      </c>
      <c r="M20" s="4">
        <v>321.5</v>
      </c>
      <c r="N20" s="4">
        <v>321.5</v>
      </c>
      <c r="O20" s="4">
        <v>321.5</v>
      </c>
      <c r="P20" s="4">
        <v>321.5</v>
      </c>
      <c r="Q20" s="4">
        <v>321.5</v>
      </c>
      <c r="R20" s="4">
        <v>321.5</v>
      </c>
      <c r="S20" s="4">
        <v>321.5</v>
      </c>
      <c r="T20" s="4">
        <v>321.5</v>
      </c>
      <c r="U20" s="4">
        <v>321.5</v>
      </c>
      <c r="V20" s="4">
        <v>321.5</v>
      </c>
      <c r="W20" s="4">
        <v>321.5</v>
      </c>
      <c r="X20" s="4">
        <v>321.5</v>
      </c>
      <c r="Y20" s="4">
        <v>321.5</v>
      </c>
      <c r="Z20" s="4">
        <v>321.5</v>
      </c>
      <c r="AA20" s="4">
        <v>321.5</v>
      </c>
      <c r="AB20" s="4">
        <v>321.5</v>
      </c>
      <c r="AC20" s="4">
        <v>321.5</v>
      </c>
      <c r="AD20" s="4">
        <v>321.5</v>
      </c>
      <c r="AE20" s="4">
        <v>321.5</v>
      </c>
      <c r="AF20" s="4">
        <v>321.5</v>
      </c>
      <c r="AG20" s="4">
        <v>321.5</v>
      </c>
      <c r="AH20" s="4">
        <v>321.5</v>
      </c>
      <c r="AI20" s="4">
        <v>321.5</v>
      </c>
      <c r="AJ20" s="4">
        <v>321.5</v>
      </c>
      <c r="AK20" s="4">
        <v>321.5</v>
      </c>
      <c r="AL20" s="4">
        <f>321.5-45.7</f>
        <v>275.8</v>
      </c>
    </row>
    <row r="21" spans="1:41" s="4" customFormat="1">
      <c r="C21" s="13">
        <f>C19/C20</f>
        <v>15610.378237950368</v>
      </c>
      <c r="D21" s="5" t="s">
        <v>829</v>
      </c>
      <c r="E21" s="13">
        <f>SUM(I21:AO21)</f>
        <v>381399104.1779744</v>
      </c>
      <c r="F21" s="13"/>
      <c r="G21" s="13"/>
      <c r="H21" s="13"/>
      <c r="I21" s="13">
        <f>($C$25*F20)*(1+$B$4)^0</f>
        <v>6173732.8618618138</v>
      </c>
      <c r="J21" s="13">
        <f t="shared" ref="J21:AO21" si="4">($C$25*G20)*(1+$B$4)^F6</f>
        <v>5172271.3032530444</v>
      </c>
      <c r="K21" s="13">
        <f t="shared" si="4"/>
        <v>5747572.3390629077</v>
      </c>
      <c r="L21" s="13">
        <f t="shared" si="4"/>
        <v>6343316.582257757</v>
      </c>
      <c r="M21" s="13">
        <f t="shared" si="4"/>
        <v>6494060.5542120887</v>
      </c>
      <c r="N21" s="13">
        <f t="shared" si="4"/>
        <v>6772655.751987787</v>
      </c>
      <c r="O21" s="13">
        <f t="shared" si="4"/>
        <v>7074204.5570872352</v>
      </c>
      <c r="P21" s="13">
        <f t="shared" si="4"/>
        <v>7377687.9325862778</v>
      </c>
      <c r="Q21" s="13">
        <f t="shared" si="4"/>
        <v>7694190.744894227</v>
      </c>
      <c r="R21" s="13">
        <f t="shared" si="4"/>
        <v>8024271.5278501892</v>
      </c>
      <c r="S21" s="13">
        <f t="shared" si="4"/>
        <v>8368512.7763949623</v>
      </c>
      <c r="T21" s="13">
        <f t="shared" si="4"/>
        <v>8727521.9745023064</v>
      </c>
      <c r="U21" s="13">
        <f t="shared" si="4"/>
        <v>9101932.6672084536</v>
      </c>
      <c r="V21" s="13">
        <f t="shared" si="4"/>
        <v>9492405.5786316954</v>
      </c>
      <c r="W21" s="13">
        <f t="shared" si="4"/>
        <v>9899629.7779549956</v>
      </c>
      <c r="X21" s="13">
        <f t="shared" si="4"/>
        <v>10324323.895429265</v>
      </c>
      <c r="Y21" s="13">
        <f t="shared" si="4"/>
        <v>10767237.39054318</v>
      </c>
      <c r="Z21" s="13">
        <f t="shared" si="4"/>
        <v>11229151.874597481</v>
      </c>
      <c r="AA21" s="13">
        <f t="shared" si="4"/>
        <v>11710882.490017712</v>
      </c>
      <c r="AB21" s="13">
        <f t="shared" si="4"/>
        <v>12213279.348839473</v>
      </c>
      <c r="AC21" s="13">
        <f t="shared" si="4"/>
        <v>12737229.032904685</v>
      </c>
      <c r="AD21" s="13">
        <f t="shared" si="4"/>
        <v>13283656.158416295</v>
      </c>
      <c r="AE21" s="13">
        <f t="shared" si="4"/>
        <v>13853525.007612353</v>
      </c>
      <c r="AF21" s="13">
        <f t="shared" si="4"/>
        <v>14447841.230438923</v>
      </c>
      <c r="AG21" s="13">
        <f t="shared" si="4"/>
        <v>15067653.61922475</v>
      </c>
      <c r="AH21" s="13">
        <f t="shared" si="4"/>
        <v>15714055.959489491</v>
      </c>
      <c r="AI21" s="13">
        <f t="shared" si="4"/>
        <v>16388188.96015159</v>
      </c>
      <c r="AJ21" s="13">
        <f t="shared" si="4"/>
        <v>17091242.266542092</v>
      </c>
      <c r="AK21" s="13">
        <f t="shared" si="4"/>
        <v>17824456.559776746</v>
      </c>
      <c r="AL21" s="13">
        <f t="shared" si="4"/>
        <v>18589125.746191166</v>
      </c>
      <c r="AM21" s="13">
        <f t="shared" si="4"/>
        <v>19386599.240702771</v>
      </c>
      <c r="AN21" s="13">
        <f t="shared" si="4"/>
        <v>20218284.348128919</v>
      </c>
      <c r="AO21" s="13">
        <f t="shared" si="4"/>
        <v>18088404.119221877</v>
      </c>
    </row>
    <row r="22" spans="1:41" s="4" customFormat="1">
      <c r="D22" s="5" t="s">
        <v>830</v>
      </c>
      <c r="E22" s="5">
        <f>SUM(I22:AO22)</f>
        <v>-111910211.11128972</v>
      </c>
      <c r="F22" s="5"/>
      <c r="G22" s="5"/>
      <c r="H22" s="5"/>
      <c r="I22" s="4">
        <f>(D25+I21)*$B$4</f>
        <v>264853.13977387181</v>
      </c>
      <c r="J22" s="4">
        <f t="shared" ref="J22:AO22" si="5">(I25+J21)*$B$4</f>
        <v>-358790.86045791255</v>
      </c>
      <c r="K22" s="4">
        <f t="shared" si="5"/>
        <v>-1014757.225214366</v>
      </c>
      <c r="L22" s="4">
        <f t="shared" si="5"/>
        <v>-1704623.3406694701</v>
      </c>
      <c r="M22" s="4">
        <f t="shared" si="5"/>
        <v>-1499156.4842084919</v>
      </c>
      <c r="N22" s="4">
        <f t="shared" si="5"/>
        <v>-1272923.3656207602</v>
      </c>
      <c r="O22" s="4">
        <f t="shared" si="5"/>
        <v>-1024048.4025068484</v>
      </c>
      <c r="P22" s="4">
        <f t="shared" si="5"/>
        <v>-2861833.2453136002</v>
      </c>
      <c r="Q22" s="4">
        <f t="shared" si="5"/>
        <v>-2654525.1085815914</v>
      </c>
      <c r="R22" s="4">
        <f t="shared" si="5"/>
        <v>-2424162.9871949689</v>
      </c>
      <c r="S22" s="4">
        <f t="shared" si="5"/>
        <v>-2169150.3812382892</v>
      </c>
      <c r="T22" s="4">
        <f t="shared" si="5"/>
        <v>-1887796.2398872625</v>
      </c>
      <c r="U22" s="4">
        <f t="shared" si="5"/>
        <v>-4088385.3124928521</v>
      </c>
      <c r="V22" s="4">
        <f t="shared" si="5"/>
        <v>-3856552.8430754957</v>
      </c>
      <c r="W22" s="4">
        <f t="shared" si="5"/>
        <v>-3597304.8425691649</v>
      </c>
      <c r="X22" s="4">
        <f t="shared" si="5"/>
        <v>-6094101.9993409002</v>
      </c>
      <c r="Y22" s="4">
        <f t="shared" si="5"/>
        <v>-5893624.4910583217</v>
      </c>
      <c r="Z22" s="4">
        <f t="shared" si="5"/>
        <v>-7157483.0598425008</v>
      </c>
      <c r="AA22" s="4">
        <f t="shared" si="5"/>
        <v>-6962142.224287984</v>
      </c>
      <c r="AB22" s="4">
        <f t="shared" si="5"/>
        <v>-6736868.4416447254</v>
      </c>
      <c r="AC22" s="4">
        <f t="shared" si="5"/>
        <v>-6479452.9722796734</v>
      </c>
      <c r="AD22" s="4">
        <f t="shared" si="5"/>
        <v>-6187552.6555944122</v>
      </c>
      <c r="AE22" s="4">
        <f t="shared" si="5"/>
        <v>-5858682.4416928422</v>
      </c>
      <c r="AF22" s="4">
        <f t="shared" si="5"/>
        <v>-5490207.5296556354</v>
      </c>
      <c r="AG22" s="4">
        <f t="shared" si="5"/>
        <v>-5079335.09241312</v>
      </c>
      <c r="AH22" s="4">
        <f t="shared" si="5"/>
        <v>-4623105.5672155432</v>
      </c>
      <c r="AI22" s="4">
        <f t="shared" si="5"/>
        <v>-4118383.4896585871</v>
      </c>
      <c r="AJ22" s="4">
        <f t="shared" si="5"/>
        <v>-3561847.8481302848</v>
      </c>
      <c r="AK22" s="4">
        <f t="shared" si="5"/>
        <v>-2949981.9344006521</v>
      </c>
      <c r="AL22" s="4">
        <f t="shared" si="5"/>
        <v>-2279062.6648748387</v>
      </c>
      <c r="AM22" s="4">
        <f t="shared" si="5"/>
        <v>-1545149.3457718205</v>
      </c>
      <c r="AN22" s="4">
        <f t="shared" si="5"/>
        <v>-744071.85417070088</v>
      </c>
      <c r="AO22" s="4">
        <f t="shared" si="5"/>
        <v>-5.4337084293365483E-9</v>
      </c>
    </row>
    <row r="23" spans="1:41" s="4" customFormat="1">
      <c r="D23" s="5"/>
      <c r="E23" s="5"/>
    </row>
    <row r="24" spans="1:41" s="4" customFormat="1">
      <c r="D24" s="5"/>
      <c r="E24" s="5"/>
    </row>
    <row r="25" spans="1:41" s="4" customFormat="1">
      <c r="B25" s="4" t="s">
        <v>831</v>
      </c>
      <c r="C25" s="15">
        <v>17101.753079949623</v>
      </c>
      <c r="D25" s="14"/>
      <c r="E25" s="12"/>
      <c r="F25" s="12"/>
      <c r="G25" s="12"/>
      <c r="H25" s="12"/>
      <c r="I25" s="12">
        <f>+H25+I21+I22-I18</f>
        <v>-13535694.623950306</v>
      </c>
      <c r="J25" s="12">
        <f t="shared" ref="J25:AN25" si="6">+I25+J21+J22-J18</f>
        <v>-29401586.912824351</v>
      </c>
      <c r="K25" s="12">
        <f>+J25+K21+K22-K18</f>
        <v>-46078126.388072908</v>
      </c>
      <c r="L25" s="12">
        <f t="shared" si="6"/>
        <v>-41439433.146484621</v>
      </c>
      <c r="M25" s="12">
        <f t="shared" si="6"/>
        <v>-36444529.076481029</v>
      </c>
      <c r="N25" s="12">
        <f t="shared" si="6"/>
        <v>-30944796.690114006</v>
      </c>
      <c r="O25" s="12">
        <f>+N25+O21+O22-O18</f>
        <v>-74087087.590245947</v>
      </c>
      <c r="P25" s="12">
        <f t="shared" si="6"/>
        <v>-69571232.902973279</v>
      </c>
      <c r="Q25" s="12">
        <f t="shared" si="6"/>
        <v>-64531567.266660646</v>
      </c>
      <c r="R25" s="12">
        <f t="shared" si="6"/>
        <v>-58931458.726005428</v>
      </c>
      <c r="S25" s="12">
        <f t="shared" si="6"/>
        <v>-52732096.330848753</v>
      </c>
      <c r="T25" s="12">
        <f>+S25+T21+T22-T18</f>
        <v>-104402289.60177377</v>
      </c>
      <c r="U25" s="12">
        <f t="shared" si="6"/>
        <v>-99388742.247058168</v>
      </c>
      <c r="V25" s="12">
        <f t="shared" si="6"/>
        <v>-93752889.511501968</v>
      </c>
      <c r="W25" s="12">
        <f t="shared" si="6"/>
        <v>-152377983.5537253</v>
      </c>
      <c r="X25" s="12">
        <f t="shared" si="6"/>
        <v>-148147761.65763694</v>
      </c>
      <c r="Y25" s="12">
        <f t="shared" si="6"/>
        <v>-178070248.84062314</v>
      </c>
      <c r="Z25" s="12">
        <f t="shared" si="6"/>
        <v>-173998580.02586815</v>
      </c>
      <c r="AA25" s="12">
        <f t="shared" si="6"/>
        <v>-169249839.76013842</v>
      </c>
      <c r="AB25" s="12">
        <f t="shared" si="6"/>
        <v>-163773428.85294369</v>
      </c>
      <c r="AC25" s="12">
        <f t="shared" si="6"/>
        <v>-157515652.79231867</v>
      </c>
      <c r="AD25" s="12">
        <f t="shared" si="6"/>
        <v>-150419549.28949678</v>
      </c>
      <c r="AE25" s="12">
        <f t="shared" si="6"/>
        <v>-142424706.72357726</v>
      </c>
      <c r="AF25" s="12">
        <f t="shared" si="6"/>
        <v>-133467073.02279398</v>
      </c>
      <c r="AG25" s="12">
        <f t="shared" si="6"/>
        <v>-123478754.49598235</v>
      </c>
      <c r="AH25" s="12">
        <f t="shared" si="6"/>
        <v>-112387804.1037084</v>
      </c>
      <c r="AI25" s="12">
        <f t="shared" si="6"/>
        <v>-100117998.6332154</v>
      </c>
      <c r="AJ25" s="12">
        <f t="shared" si="6"/>
        <v>-86588604.214803591</v>
      </c>
      <c r="AK25" s="12">
        <f t="shared" si="6"/>
        <v>-71714129.589427501</v>
      </c>
      <c r="AL25" s="12">
        <f t="shared" si="6"/>
        <v>-55404066.508111171</v>
      </c>
      <c r="AM25" s="12">
        <f t="shared" si="6"/>
        <v>-37562616.61318022</v>
      </c>
      <c r="AN25" s="12">
        <f t="shared" si="6"/>
        <v>-18088404.119222004</v>
      </c>
      <c r="AO25" s="12">
        <f>+AN25+AO21+AO22-AO18</f>
        <v>-1.3209357857704161E-7</v>
      </c>
    </row>
    <row r="26" spans="1:41">
      <c r="E26" s="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7011bc-0a59-46e1-9004-ec215979dd0f" xsi:nil="true"/>
    <lcf76f155ced4ddcb4097134ff3c332f xmlns="2dfc16eb-708d-4ec9-8c01-531c9e227399">
      <Terms xmlns="http://schemas.microsoft.com/office/infopath/2007/PartnerControls"/>
    </lcf76f155ced4ddcb4097134ff3c332f>
    <SharedWithUsers xmlns="857011bc-0a59-46e1-9004-ec215979dd0f">
      <UserInfo>
        <DisplayName>Islam, Nazrul</DisplayName>
        <AccountId>97</AccountId>
        <AccountType/>
      </UserInfo>
      <UserInfo>
        <DisplayName>MacDonald, Michael</DisplayName>
        <AccountId>129</AccountId>
        <AccountType/>
      </UserInfo>
      <UserInfo>
        <DisplayName>Black, Jennifer N.</DisplayName>
        <AccountId>111</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5AE1FFC98EB74286A4F6C25286592C" ma:contentTypeVersion="16" ma:contentTypeDescription="Create a new document." ma:contentTypeScope="" ma:versionID="f0d29d9c6508f4bb436612ed1a3bea1c">
  <xsd:schema xmlns:xsd="http://www.w3.org/2001/XMLSchema" xmlns:xs="http://www.w3.org/2001/XMLSchema" xmlns:p="http://schemas.microsoft.com/office/2006/metadata/properties" xmlns:ns2="2dfc16eb-708d-4ec9-8c01-531c9e227399" xmlns:ns3="857011bc-0a59-46e1-9004-ec215979dd0f" targetNamespace="http://schemas.microsoft.com/office/2006/metadata/properties" ma:root="true" ma:fieldsID="541e1aa713ccfb3245ab5772c056387b" ns2:_="" ns3:_="">
    <xsd:import namespace="2dfc16eb-708d-4ec9-8c01-531c9e227399"/>
    <xsd:import namespace="857011bc-0a59-46e1-9004-ec215979dd0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fc16eb-708d-4ec9-8c01-531c9e2273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41d824f-8fcb-403c-8eb0-24d834084a57"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7011bc-0a59-46e1-9004-ec215979dd0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deffb4d3-17c7-4c14-b09e-642657e6681f}" ma:internalName="TaxCatchAll" ma:showField="CatchAllData" ma:web="857011bc-0a59-46e1-9004-ec215979dd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564A58-F759-4B96-84AF-9C4EEFC69E85}">
  <ds:schemaRefs>
    <ds:schemaRef ds:uri="http://purl.org/dc/elements/1.1/"/>
    <ds:schemaRef ds:uri="http://schemas.microsoft.com/office/2006/documentManagement/types"/>
    <ds:schemaRef ds:uri="http://www.w3.org/XML/1998/namespace"/>
    <ds:schemaRef ds:uri="http://purl.org/dc/dcmitype/"/>
    <ds:schemaRef ds:uri="http://schemas.microsoft.com/office/2006/metadata/properties"/>
    <ds:schemaRef ds:uri="http://schemas.openxmlformats.org/package/2006/metadata/core-properties"/>
    <ds:schemaRef ds:uri="2dfc16eb-708d-4ec9-8c01-531c9e227399"/>
    <ds:schemaRef ds:uri="http://schemas.microsoft.com/office/infopath/2007/PartnerControls"/>
    <ds:schemaRef ds:uri="857011bc-0a59-46e1-9004-ec215979dd0f"/>
    <ds:schemaRef ds:uri="http://purl.org/dc/terms/"/>
  </ds:schemaRefs>
</ds:datastoreItem>
</file>

<file path=customXml/itemProps2.xml><?xml version="1.0" encoding="utf-8"?>
<ds:datastoreItem xmlns:ds="http://schemas.openxmlformats.org/officeDocument/2006/customXml" ds:itemID="{91BE62DC-7345-4990-9E69-C663C77D367A}">
  <ds:schemaRefs>
    <ds:schemaRef ds:uri="http://schemas.microsoft.com/sharepoint/v3/contenttype/forms"/>
  </ds:schemaRefs>
</ds:datastoreItem>
</file>

<file path=customXml/itemProps3.xml><?xml version="1.0" encoding="utf-8"?>
<ds:datastoreItem xmlns:ds="http://schemas.openxmlformats.org/officeDocument/2006/customXml" ds:itemID="{E17BB012-2D17-4458-853A-D3964DDD57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fc16eb-708d-4ec9-8c01-531c9e227399"/>
    <ds:schemaRef ds:uri="857011bc-0a59-46e1-9004-ec215979dd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Read me</vt:lpstr>
      <vt:lpstr>Tab 1 - Assumptions</vt:lpstr>
      <vt:lpstr>Tab 2 - Rate Summary</vt:lpstr>
      <vt:lpstr>Tab 3 - Unlevied Land</vt:lpstr>
      <vt:lpstr>Tab 4 - Infrastructure</vt:lpstr>
      <vt:lpstr>Tab 4a - Not Included</vt:lpstr>
      <vt:lpstr>Tab 5 - Forecast Data</vt:lpstr>
      <vt:lpstr>Tab 6 - Benefit Allocation</vt:lpstr>
      <vt:lpstr>Tab 7 - Financial Model</vt:lpstr>
      <vt:lpstr>Tab 8 - Bylaw Continuity</vt:lpstr>
      <vt:lpstr>Tab 3 - Financial Model (2)</vt:lpstr>
      <vt:lpstr>'Tab 2 - Rate Summary'!Print_Area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Sandhi, Divya</dc:creator>
  <cp:keywords/>
  <dc:description/>
  <cp:lastModifiedBy>Douglas, Garrath</cp:lastModifiedBy>
  <cp:revision/>
  <dcterms:created xsi:type="dcterms:W3CDTF">2023-01-03T18:12:07Z</dcterms:created>
  <dcterms:modified xsi:type="dcterms:W3CDTF">2023-09-15T20:48:17Z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0x010100315AE1FFC98EB74286A4F6C25286592C</vt:lpwstr>
  </property>
  <property fmtid="{D5CDD505-2E9C-101B-9397-08002B2CF9AE}" pid="5" name="MediaServiceImageTags">
    <vt:lpwstr/>
  </property>
</Properties>
</file>